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5\16 January 2025\"/>
    </mc:Choice>
  </mc:AlternateContent>
  <bookViews>
    <workbookView xWindow="0" yWindow="0" windowWidth="28800" windowHeight="11730"/>
  </bookViews>
  <sheets>
    <sheet name="Categorized Budget" sheetId="8" r:id="rId1"/>
    <sheet name="Combined Summary" sheetId="5" r:id="rId2"/>
    <sheet name="Water Operations" sheetId="1" r:id="rId3"/>
    <sheet name="Land Operations" sheetId="2" r:id="rId4"/>
    <sheet name="Special Projects" sheetId="3" r:id="rId5"/>
    <sheet name="OPS Summary" sheetId="6" r:id="rId6"/>
    <sheet name="capital " sheetId="4" r:id="rId7"/>
    <sheet name="Capital Summary" sheetId="7" r:id="rId8"/>
  </sheets>
  <externalReferences>
    <externalReference r:id="rId9"/>
    <externalReference r:id="rId10"/>
    <externalReference r:id="rId11"/>
  </externalReferences>
  <definedNames>
    <definedName name="_xlnm.Print_Area" localSheetId="6">'capital '!$A$1:$H$38</definedName>
    <definedName name="_xlnm.Print_Area" localSheetId="7">'Capital Summary'!$A$1:$G$35</definedName>
    <definedName name="_xlnm.Print_Area" localSheetId="0">'Categorized Budget'!$A$1:$E$104</definedName>
    <definedName name="_xlnm.Print_Area" localSheetId="1">'Combined Summary'!$A$1:$G$49</definedName>
    <definedName name="_xlnm.Print_Area" localSheetId="3">'Land Operations'!$A$1:$H$25</definedName>
    <definedName name="_xlnm.Print_Area" localSheetId="5">'OPS Summary'!$A$1:$G$42</definedName>
    <definedName name="_xlnm.Print_Area" localSheetId="4">'Special Projects'!$A$1:$H$45</definedName>
    <definedName name="_xlnm.Print_Area" localSheetId="2">'Water Operations'!$A$1:$H$157</definedName>
    <definedName name="_xlnm.Print_Titles" localSheetId="2">'Water Operations'!$1:$6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8" l="1"/>
  <c r="B93" i="8"/>
  <c r="B94" i="8" s="1"/>
  <c r="C92" i="8"/>
  <c r="C94" i="8" s="1"/>
  <c r="B92" i="8"/>
  <c r="B86" i="8"/>
  <c r="C85" i="8"/>
  <c r="C87" i="8" s="1"/>
  <c r="B85" i="8"/>
  <c r="B87" i="8" s="1"/>
  <c r="C73" i="8"/>
  <c r="C75" i="8" s="1"/>
  <c r="B73" i="8"/>
  <c r="B75" i="8" s="1"/>
  <c r="C66" i="8"/>
  <c r="C68" i="8" s="1"/>
  <c r="B66" i="8"/>
  <c r="B68" i="8" s="1"/>
  <c r="C57" i="8"/>
  <c r="B57" i="8"/>
  <c r="C56" i="8"/>
  <c r="B56" i="8"/>
  <c r="C55" i="8"/>
  <c r="B55" i="8"/>
  <c r="C47" i="8"/>
  <c r="B47" i="8"/>
  <c r="C46" i="8"/>
  <c r="B46" i="8"/>
  <c r="C42" i="8"/>
  <c r="B42" i="8"/>
  <c r="C41" i="8"/>
  <c r="B41" i="8"/>
  <c r="C33" i="8"/>
  <c r="B33" i="8"/>
  <c r="C32" i="8"/>
  <c r="B32" i="8"/>
  <c r="C23" i="8"/>
  <c r="B23" i="8"/>
  <c r="C22" i="8"/>
  <c r="B22" i="8"/>
  <c r="C21" i="8"/>
  <c r="C100" i="8" s="1"/>
  <c r="B21" i="8"/>
  <c r="B100" i="8" s="1"/>
  <c r="B18" i="8"/>
  <c r="C17" i="8"/>
  <c r="B17" i="8"/>
  <c r="C16" i="8"/>
  <c r="B16" i="8"/>
  <c r="C15" i="8"/>
  <c r="B15" i="8"/>
  <c r="C14" i="8"/>
  <c r="B14" i="8"/>
  <c r="C13" i="8"/>
  <c r="B13" i="8"/>
  <c r="C12" i="8"/>
  <c r="C99" i="8" s="1"/>
  <c r="B12" i="8"/>
  <c r="B99" i="8" s="1"/>
  <c r="C11" i="8"/>
  <c r="B11" i="8"/>
  <c r="B30" i="7"/>
  <c r="F25" i="7"/>
  <c r="G21" i="7"/>
  <c r="E20" i="7"/>
  <c r="G19" i="7"/>
  <c r="G18" i="7"/>
  <c r="E18" i="7"/>
  <c r="G16" i="7"/>
  <c r="E16" i="7"/>
  <c r="G15" i="7"/>
  <c r="E15" i="7"/>
  <c r="F12" i="7"/>
  <c r="G10" i="7"/>
  <c r="E10" i="7"/>
  <c r="E9" i="7"/>
  <c r="G8" i="7"/>
  <c r="E8" i="7"/>
  <c r="E12" i="7" s="1"/>
  <c r="G7" i="7"/>
  <c r="B31" i="7" s="1"/>
  <c r="F25" i="6"/>
  <c r="G23" i="6"/>
  <c r="E23" i="6"/>
  <c r="G22" i="6"/>
  <c r="E22" i="6"/>
  <c r="G21" i="6"/>
  <c r="E21" i="6"/>
  <c r="F17" i="6"/>
  <c r="G11" i="6"/>
  <c r="G10" i="6"/>
  <c r="E10" i="6"/>
  <c r="G9" i="6"/>
  <c r="G7" i="6"/>
  <c r="E7" i="6"/>
  <c r="B30" i="6" s="1"/>
  <c r="F32" i="5"/>
  <c r="E31" i="5"/>
  <c r="G30" i="5"/>
  <c r="E30" i="5"/>
  <c r="G29" i="5"/>
  <c r="G28" i="5"/>
  <c r="G27" i="5"/>
  <c r="E27" i="5"/>
  <c r="G26" i="5"/>
  <c r="E26" i="5"/>
  <c r="G25" i="5"/>
  <c r="E25" i="5"/>
  <c r="E32" i="5" s="1"/>
  <c r="F21" i="5"/>
  <c r="G19" i="5"/>
  <c r="E19" i="5"/>
  <c r="E18" i="5"/>
  <c r="G17" i="5"/>
  <c r="E17" i="5"/>
  <c r="G12" i="5"/>
  <c r="G11" i="5"/>
  <c r="E11" i="5"/>
  <c r="G10" i="5"/>
  <c r="G8" i="5"/>
  <c r="E8" i="5"/>
  <c r="G7" i="5"/>
  <c r="E7" i="5"/>
  <c r="D37" i="4"/>
  <c r="D20" i="4" s="1"/>
  <c r="C37" i="4"/>
  <c r="C20" i="4" s="1"/>
  <c r="D36" i="4"/>
  <c r="E35" i="4"/>
  <c r="E33" i="4"/>
  <c r="E31" i="4"/>
  <c r="F27" i="4"/>
  <c r="F37" i="4" s="1"/>
  <c r="F20" i="4" s="1"/>
  <c r="E27" i="4"/>
  <c r="E26" i="4"/>
  <c r="C18" i="4"/>
  <c r="E16" i="4"/>
  <c r="F15" i="4"/>
  <c r="F19" i="4" s="1"/>
  <c r="D15" i="4"/>
  <c r="E15" i="4" s="1"/>
  <c r="C15" i="4"/>
  <c r="E13" i="4"/>
  <c r="E12" i="4"/>
  <c r="E11" i="4"/>
  <c r="D11" i="4"/>
  <c r="H9" i="4"/>
  <c r="D43" i="3"/>
  <c r="D42" i="3"/>
  <c r="F42" i="3" s="1"/>
  <c r="C42" i="3"/>
  <c r="D41" i="3"/>
  <c r="E41" i="3" s="1"/>
  <c r="C41" i="3"/>
  <c r="D40" i="3"/>
  <c r="F40" i="3" s="1"/>
  <c r="G40" i="3" s="1"/>
  <c r="C40" i="3"/>
  <c r="D39" i="3"/>
  <c r="F39" i="3" s="1"/>
  <c r="G39" i="3" s="1"/>
  <c r="C39" i="3"/>
  <c r="D38" i="3"/>
  <c r="F38" i="3" s="1"/>
  <c r="G38" i="3" s="1"/>
  <c r="C38" i="3"/>
  <c r="E38" i="3" s="1"/>
  <c r="D37" i="3"/>
  <c r="F37" i="3" s="1"/>
  <c r="C37" i="3"/>
  <c r="D36" i="3"/>
  <c r="F36" i="3" s="1"/>
  <c r="G36" i="3" s="1"/>
  <c r="C36" i="3"/>
  <c r="D35" i="3"/>
  <c r="F35" i="3" s="1"/>
  <c r="G35" i="3" s="1"/>
  <c r="C35" i="3"/>
  <c r="E35" i="3" s="1"/>
  <c r="D34" i="3"/>
  <c r="F34" i="3" s="1"/>
  <c r="G34" i="3" s="1"/>
  <c r="C34" i="3"/>
  <c r="D33" i="3"/>
  <c r="C33" i="3"/>
  <c r="D32" i="3"/>
  <c r="F32" i="3" s="1"/>
  <c r="G32" i="3" s="1"/>
  <c r="C32" i="3"/>
  <c r="D31" i="3"/>
  <c r="F31" i="3" s="1"/>
  <c r="G31" i="3" s="1"/>
  <c r="C31" i="3"/>
  <c r="D30" i="3"/>
  <c r="F30" i="3" s="1"/>
  <c r="C30" i="3"/>
  <c r="D29" i="3"/>
  <c r="E28" i="3"/>
  <c r="D27" i="3"/>
  <c r="C27" i="3"/>
  <c r="D26" i="3"/>
  <c r="C26" i="3"/>
  <c r="D25" i="3"/>
  <c r="D24" i="3"/>
  <c r="C24" i="3"/>
  <c r="F24" i="3" s="1"/>
  <c r="D23" i="3"/>
  <c r="C23" i="3"/>
  <c r="D22" i="3"/>
  <c r="C22" i="3"/>
  <c r="D21" i="3"/>
  <c r="C21" i="3"/>
  <c r="G14" i="3"/>
  <c r="D13" i="3"/>
  <c r="C13" i="3"/>
  <c r="F13" i="3" s="1"/>
  <c r="D12" i="3"/>
  <c r="C12" i="3"/>
  <c r="D11" i="3"/>
  <c r="C11" i="3"/>
  <c r="D10" i="3"/>
  <c r="C10" i="3"/>
  <c r="F10" i="3" s="1"/>
  <c r="E24" i="2"/>
  <c r="D23" i="2"/>
  <c r="F23" i="2" s="1"/>
  <c r="C23" i="2"/>
  <c r="D22" i="2"/>
  <c r="F22" i="2" s="1"/>
  <c r="C22" i="2"/>
  <c r="D21" i="2"/>
  <c r="F21" i="2" s="1"/>
  <c r="C21" i="2"/>
  <c r="D20" i="2"/>
  <c r="D25" i="2" s="1"/>
  <c r="D16" i="2" s="1"/>
  <c r="C20" i="2"/>
  <c r="G15" i="2"/>
  <c r="D14" i="2"/>
  <c r="F14" i="2" s="1"/>
  <c r="C14" i="2"/>
  <c r="D13" i="2"/>
  <c r="E13" i="2" s="1"/>
  <c r="C13" i="2"/>
  <c r="F13" i="2" s="1"/>
  <c r="D12" i="2"/>
  <c r="E12" i="2" s="1"/>
  <c r="C12" i="2"/>
  <c r="D11" i="2"/>
  <c r="F11" i="2" s="1"/>
  <c r="C11" i="2"/>
  <c r="F10" i="2"/>
  <c r="E10" i="2"/>
  <c r="D10" i="2"/>
  <c r="C10" i="2"/>
  <c r="D153" i="1"/>
  <c r="F153" i="1" s="1"/>
  <c r="C153" i="1"/>
  <c r="D152" i="1"/>
  <c r="C152" i="1"/>
  <c r="D151" i="1"/>
  <c r="F151" i="1" s="1"/>
  <c r="C151" i="1"/>
  <c r="C150" i="1"/>
  <c r="E150" i="1" s="1"/>
  <c r="F149" i="1"/>
  <c r="C149" i="1"/>
  <c r="E149" i="1" s="1"/>
  <c r="D148" i="1"/>
  <c r="F148" i="1" s="1"/>
  <c r="G148" i="1" s="1"/>
  <c r="C148" i="1"/>
  <c r="D147" i="1"/>
  <c r="C147" i="1"/>
  <c r="D146" i="1"/>
  <c r="C146" i="1"/>
  <c r="C145" i="1"/>
  <c r="E145" i="1" s="1"/>
  <c r="F144" i="1"/>
  <c r="G144" i="1" s="1"/>
  <c r="D144" i="1"/>
  <c r="E144" i="1" s="1"/>
  <c r="C144" i="1"/>
  <c r="D143" i="1"/>
  <c r="C143" i="1"/>
  <c r="D142" i="1"/>
  <c r="F142" i="1" s="1"/>
  <c r="G142" i="1" s="1"/>
  <c r="C142" i="1"/>
  <c r="D141" i="1"/>
  <c r="F141" i="1" s="1"/>
  <c r="G141" i="1" s="1"/>
  <c r="C141" i="1"/>
  <c r="D140" i="1"/>
  <c r="F140" i="1" s="1"/>
  <c r="G140" i="1" s="1"/>
  <c r="C140" i="1"/>
  <c r="D139" i="1"/>
  <c r="E139" i="1" s="1"/>
  <c r="C139" i="1"/>
  <c r="D138" i="1"/>
  <c r="F138" i="1" s="1"/>
  <c r="C138" i="1"/>
  <c r="D137" i="1"/>
  <c r="C137" i="1"/>
  <c r="D136" i="1"/>
  <c r="E136" i="1" s="1"/>
  <c r="C136" i="1"/>
  <c r="D134" i="1"/>
  <c r="F134" i="1" s="1"/>
  <c r="G134" i="1" s="1"/>
  <c r="C134" i="1"/>
  <c r="D133" i="1"/>
  <c r="E133" i="1" s="1"/>
  <c r="C133" i="1"/>
  <c r="D132" i="1"/>
  <c r="C132" i="1"/>
  <c r="D131" i="1"/>
  <c r="C131" i="1"/>
  <c r="D130" i="1"/>
  <c r="E130" i="1" s="1"/>
  <c r="C130" i="1"/>
  <c r="D129" i="1"/>
  <c r="C129" i="1"/>
  <c r="D127" i="1"/>
  <c r="C127" i="1"/>
  <c r="C126" i="1"/>
  <c r="E126" i="1" s="1"/>
  <c r="D125" i="1"/>
  <c r="C125" i="1"/>
  <c r="D124" i="1"/>
  <c r="F124" i="1" s="1"/>
  <c r="C124" i="1"/>
  <c r="E124" i="1" s="1"/>
  <c r="D123" i="1"/>
  <c r="E123" i="1" s="1"/>
  <c r="C123" i="1"/>
  <c r="D122" i="1"/>
  <c r="C122" i="1"/>
  <c r="D121" i="1"/>
  <c r="E121" i="1" s="1"/>
  <c r="C121" i="1"/>
  <c r="F120" i="1"/>
  <c r="C120" i="1"/>
  <c r="E120" i="1" s="1"/>
  <c r="D119" i="1"/>
  <c r="C119" i="1"/>
  <c r="G119" i="1" s="1"/>
  <c r="G118" i="1"/>
  <c r="D118" i="1"/>
  <c r="E118" i="1" s="1"/>
  <c r="C118" i="1"/>
  <c r="D117" i="1"/>
  <c r="F117" i="1" s="1"/>
  <c r="C117" i="1"/>
  <c r="D116" i="1"/>
  <c r="F116" i="1" s="1"/>
  <c r="C116" i="1"/>
  <c r="D115" i="1"/>
  <c r="C115" i="1"/>
  <c r="E115" i="1" s="1"/>
  <c r="D114" i="1"/>
  <c r="C114" i="1"/>
  <c r="D113" i="1"/>
  <c r="C113" i="1"/>
  <c r="D112" i="1"/>
  <c r="F112" i="1" s="1"/>
  <c r="C112" i="1"/>
  <c r="D111" i="1"/>
  <c r="F111" i="1" s="1"/>
  <c r="C111" i="1"/>
  <c r="D110" i="1"/>
  <c r="F110" i="1" s="1"/>
  <c r="G110" i="1" s="1"/>
  <c r="C110" i="1"/>
  <c r="D109" i="1"/>
  <c r="F109" i="1" s="1"/>
  <c r="G109" i="1" s="1"/>
  <c r="C109" i="1"/>
  <c r="D108" i="1"/>
  <c r="F108" i="1" s="1"/>
  <c r="G108" i="1" s="1"/>
  <c r="C108" i="1"/>
  <c r="F107" i="1"/>
  <c r="G107" i="1" s="1"/>
  <c r="D107" i="1"/>
  <c r="C107" i="1"/>
  <c r="D106" i="1"/>
  <c r="F106" i="1" s="1"/>
  <c r="G106" i="1" s="1"/>
  <c r="C106" i="1"/>
  <c r="E106" i="1" s="1"/>
  <c r="D105" i="1"/>
  <c r="F105" i="1" s="1"/>
  <c r="G105" i="1" s="1"/>
  <c r="C105" i="1"/>
  <c r="D104" i="1"/>
  <c r="F104" i="1" s="1"/>
  <c r="G104" i="1" s="1"/>
  <c r="C104" i="1"/>
  <c r="D103" i="1"/>
  <c r="F103" i="1" s="1"/>
  <c r="G103" i="1" s="1"/>
  <c r="C103" i="1"/>
  <c r="D102" i="1"/>
  <c r="F102" i="1" s="1"/>
  <c r="G102" i="1" s="1"/>
  <c r="C102" i="1"/>
  <c r="D101" i="1"/>
  <c r="F101" i="1" s="1"/>
  <c r="G101" i="1" s="1"/>
  <c r="C101" i="1"/>
  <c r="D100" i="1"/>
  <c r="F100" i="1" s="1"/>
  <c r="G100" i="1" s="1"/>
  <c r="C100" i="1"/>
  <c r="E100" i="1" s="1"/>
  <c r="D99" i="1"/>
  <c r="F99" i="1" s="1"/>
  <c r="G99" i="1" s="1"/>
  <c r="C99" i="1"/>
  <c r="D98" i="1"/>
  <c r="F98" i="1" s="1"/>
  <c r="G98" i="1" s="1"/>
  <c r="C98" i="1"/>
  <c r="D97" i="1"/>
  <c r="C97" i="1"/>
  <c r="D96" i="1"/>
  <c r="E96" i="1" s="1"/>
  <c r="C96" i="1"/>
  <c r="D95" i="1"/>
  <c r="F95" i="1" s="1"/>
  <c r="G95" i="1" s="1"/>
  <c r="C95" i="1"/>
  <c r="D94" i="1"/>
  <c r="F94" i="1" s="1"/>
  <c r="G94" i="1" s="1"/>
  <c r="C94" i="1"/>
  <c r="D93" i="1"/>
  <c r="F93" i="1" s="1"/>
  <c r="G93" i="1" s="1"/>
  <c r="C93" i="1"/>
  <c r="D92" i="1"/>
  <c r="F92" i="1" s="1"/>
  <c r="G92" i="1" s="1"/>
  <c r="C92" i="1"/>
  <c r="D91" i="1"/>
  <c r="F91" i="1" s="1"/>
  <c r="G91" i="1" s="1"/>
  <c r="C91" i="1"/>
  <c r="D90" i="1"/>
  <c r="F90" i="1" s="1"/>
  <c r="G90" i="1" s="1"/>
  <c r="C90" i="1"/>
  <c r="D89" i="1"/>
  <c r="F89" i="1" s="1"/>
  <c r="G89" i="1" s="1"/>
  <c r="C89" i="1"/>
  <c r="E88" i="1"/>
  <c r="D88" i="1"/>
  <c r="F88" i="1" s="1"/>
  <c r="C88" i="1"/>
  <c r="D87" i="1"/>
  <c r="F87" i="1" s="1"/>
  <c r="C87" i="1"/>
  <c r="D86" i="1"/>
  <c r="F86" i="1" s="1"/>
  <c r="C86" i="1"/>
  <c r="D85" i="1"/>
  <c r="F85" i="1" s="1"/>
  <c r="C85" i="1"/>
  <c r="D84" i="1"/>
  <c r="F84" i="1" s="1"/>
  <c r="C84" i="1"/>
  <c r="D83" i="1"/>
  <c r="F83" i="1" s="1"/>
  <c r="G83" i="1" s="1"/>
  <c r="C83" i="1"/>
  <c r="D82" i="1"/>
  <c r="F82" i="1" s="1"/>
  <c r="G82" i="1" s="1"/>
  <c r="C82" i="1"/>
  <c r="D81" i="1"/>
  <c r="F81" i="1" s="1"/>
  <c r="G81" i="1" s="1"/>
  <c r="C81" i="1"/>
  <c r="D80" i="1"/>
  <c r="F80" i="1" s="1"/>
  <c r="G80" i="1" s="1"/>
  <c r="C80" i="1"/>
  <c r="E79" i="1"/>
  <c r="D79" i="1"/>
  <c r="F79" i="1" s="1"/>
  <c r="G79" i="1" s="1"/>
  <c r="C79" i="1"/>
  <c r="D78" i="1"/>
  <c r="F78" i="1" s="1"/>
  <c r="G78" i="1" s="1"/>
  <c r="C78" i="1"/>
  <c r="D77" i="1"/>
  <c r="F77" i="1" s="1"/>
  <c r="C77" i="1"/>
  <c r="E76" i="1"/>
  <c r="E75" i="1"/>
  <c r="D74" i="1"/>
  <c r="F74" i="1" s="1"/>
  <c r="C74" i="1"/>
  <c r="E73" i="1"/>
  <c r="F72" i="1"/>
  <c r="D72" i="1"/>
  <c r="C72" i="1"/>
  <c r="D71" i="1"/>
  <c r="F71" i="1" s="1"/>
  <c r="G71" i="1" s="1"/>
  <c r="C71" i="1"/>
  <c r="D70" i="1"/>
  <c r="F70" i="1" s="1"/>
  <c r="C70" i="1"/>
  <c r="E63" i="1"/>
  <c r="D63" i="1"/>
  <c r="F63" i="1" s="1"/>
  <c r="C63" i="1"/>
  <c r="D62" i="1"/>
  <c r="C62" i="1"/>
  <c r="D61" i="1"/>
  <c r="F61" i="1" s="1"/>
  <c r="C61" i="1"/>
  <c r="D60" i="1"/>
  <c r="C60" i="1"/>
  <c r="D59" i="1"/>
  <c r="F59" i="1" s="1"/>
  <c r="C59" i="1"/>
  <c r="D58" i="1"/>
  <c r="F58" i="1" s="1"/>
  <c r="C58" i="1"/>
  <c r="D57" i="1"/>
  <c r="C57" i="1"/>
  <c r="D56" i="1"/>
  <c r="C56" i="1"/>
  <c r="D55" i="1"/>
  <c r="F55" i="1" s="1"/>
  <c r="C55" i="1"/>
  <c r="D54" i="1"/>
  <c r="F54" i="1" s="1"/>
  <c r="C54" i="1"/>
  <c r="E54" i="1" s="1"/>
  <c r="D53" i="1"/>
  <c r="F53" i="1" s="1"/>
  <c r="C53" i="1"/>
  <c r="D51" i="1"/>
  <c r="C51" i="1"/>
  <c r="D50" i="1"/>
  <c r="F50" i="1" s="1"/>
  <c r="C50" i="1"/>
  <c r="D49" i="1"/>
  <c r="C49" i="1"/>
  <c r="D48" i="1"/>
  <c r="C48" i="1"/>
  <c r="D47" i="1"/>
  <c r="F47" i="1" s="1"/>
  <c r="C47" i="1"/>
  <c r="D46" i="1"/>
  <c r="F46" i="1" s="1"/>
  <c r="C46" i="1"/>
  <c r="D45" i="1"/>
  <c r="F45" i="1" s="1"/>
  <c r="C45" i="1"/>
  <c r="D44" i="1"/>
  <c r="F44" i="1" s="1"/>
  <c r="C44" i="1"/>
  <c r="D43" i="1"/>
  <c r="F43" i="1" s="1"/>
  <c r="C43" i="1"/>
  <c r="D42" i="1"/>
  <c r="F42" i="1" s="1"/>
  <c r="C42" i="1"/>
  <c r="D41" i="1"/>
  <c r="E41" i="1" s="1"/>
  <c r="C41" i="1"/>
  <c r="D40" i="1"/>
  <c r="F40" i="1" s="1"/>
  <c r="C40" i="1"/>
  <c r="D39" i="1"/>
  <c r="F39" i="1" s="1"/>
  <c r="C39" i="1"/>
  <c r="D38" i="1"/>
  <c r="F38" i="1" s="1"/>
  <c r="C38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F20" i="1" s="1"/>
  <c r="C20" i="1"/>
  <c r="E20" i="1" s="1"/>
  <c r="D19" i="1"/>
  <c r="C19" i="1"/>
  <c r="D18" i="1"/>
  <c r="C18" i="1"/>
  <c r="D15" i="1"/>
  <c r="C15" i="1"/>
  <c r="F15" i="1" s="1"/>
  <c r="D14" i="1"/>
  <c r="C14" i="1"/>
  <c r="F14" i="1" s="1"/>
  <c r="G14" i="1" s="1"/>
  <c r="G64" i="1" s="1"/>
  <c r="F13" i="1"/>
  <c r="C13" i="1"/>
  <c r="E13" i="1" s="1"/>
  <c r="C12" i="1"/>
  <c r="E12" i="1" s="1"/>
  <c r="D10" i="1"/>
  <c r="C10" i="1"/>
  <c r="F10" i="1" s="1"/>
  <c r="D9" i="1"/>
  <c r="C9" i="1"/>
  <c r="E18" i="1" l="1"/>
  <c r="E25" i="7"/>
  <c r="E49" i="1"/>
  <c r="E127" i="1"/>
  <c r="F139" i="1"/>
  <c r="G139" i="1" s="1"/>
  <c r="E143" i="1"/>
  <c r="E19" i="4"/>
  <c r="E62" i="1"/>
  <c r="E113" i="1"/>
  <c r="E122" i="1"/>
  <c r="E33" i="3"/>
  <c r="E125" i="1"/>
  <c r="E57" i="1"/>
  <c r="E91" i="1"/>
  <c r="E97" i="1"/>
  <c r="F113" i="1"/>
  <c r="G113" i="1" s="1"/>
  <c r="E15" i="1"/>
  <c r="C19" i="4"/>
  <c r="E25" i="6"/>
  <c r="E114" i="1"/>
  <c r="G25" i="6"/>
  <c r="E109" i="1"/>
  <c r="E119" i="1"/>
  <c r="E147" i="1"/>
  <c r="E132" i="1"/>
  <c r="E14" i="1"/>
  <c r="E47" i="1"/>
  <c r="E131" i="1"/>
  <c r="G25" i="7"/>
  <c r="B101" i="8"/>
  <c r="D100" i="8"/>
  <c r="E100" i="8" s="1"/>
  <c r="E9" i="1"/>
  <c r="E21" i="1"/>
  <c r="E98" i="1"/>
  <c r="F114" i="1"/>
  <c r="G114" i="1" s="1"/>
  <c r="D44" i="3"/>
  <c r="D15" i="3" s="1"/>
  <c r="F41" i="3"/>
  <c r="G41" i="3" s="1"/>
  <c r="E10" i="1"/>
  <c r="F41" i="1"/>
  <c r="E74" i="1"/>
  <c r="E89" i="1"/>
  <c r="E107" i="1"/>
  <c r="F119" i="1"/>
  <c r="E142" i="1"/>
  <c r="E152" i="1"/>
  <c r="E13" i="3"/>
  <c r="B60" i="8"/>
  <c r="B98" i="8" s="1"/>
  <c r="E104" i="1"/>
  <c r="E112" i="1"/>
  <c r="E138" i="1"/>
  <c r="F33" i="3"/>
  <c r="G33" i="3" s="1"/>
  <c r="B38" i="5"/>
  <c r="C34" i="5" s="1"/>
  <c r="C35" i="5" s="1"/>
  <c r="G12" i="7"/>
  <c r="C60" i="8"/>
  <c r="C98" i="8" s="1"/>
  <c r="E48" i="1"/>
  <c r="E85" i="1"/>
  <c r="C15" i="2"/>
  <c r="E21" i="5"/>
  <c r="C64" i="1"/>
  <c r="E19" i="1"/>
  <c r="F48" i="1"/>
  <c r="E59" i="1"/>
  <c r="F19" i="1"/>
  <c r="F64" i="1" s="1"/>
  <c r="E38" i="1"/>
  <c r="E55" i="1"/>
  <c r="E80" i="1"/>
  <c r="E86" i="1"/>
  <c r="E105" i="1"/>
  <c r="E108" i="1"/>
  <c r="E117" i="1"/>
  <c r="F143" i="1"/>
  <c r="G143" i="1" s="1"/>
  <c r="E148" i="1"/>
  <c r="D15" i="2"/>
  <c r="D19" i="4"/>
  <c r="E37" i="4"/>
  <c r="E20" i="4" s="1"/>
  <c r="G32" i="5"/>
  <c r="B25" i="8"/>
  <c r="D14" i="3"/>
  <c r="B31" i="6"/>
  <c r="C27" i="6" s="1"/>
  <c r="C28" i="6" s="1"/>
  <c r="C25" i="8"/>
  <c r="E60" i="1"/>
  <c r="E71" i="1"/>
  <c r="F96" i="1"/>
  <c r="G96" i="1" s="1"/>
  <c r="E30" i="3"/>
  <c r="B102" i="8"/>
  <c r="E61" i="1"/>
  <c r="E78" i="1"/>
  <c r="E101" i="1"/>
  <c r="E129" i="1"/>
  <c r="C25" i="2"/>
  <c r="C16" i="2" s="1"/>
  <c r="C14" i="3"/>
  <c r="E40" i="3"/>
  <c r="E72" i="1"/>
  <c r="F97" i="1"/>
  <c r="G97" i="1" s="1"/>
  <c r="E36" i="3"/>
  <c r="D99" i="8"/>
  <c r="E99" i="8" s="1"/>
  <c r="C101" i="8"/>
  <c r="C27" i="7"/>
  <c r="C28" i="7" s="1"/>
  <c r="E17" i="6"/>
  <c r="G17" i="6"/>
  <c r="G21" i="5"/>
  <c r="B37" i="5"/>
  <c r="G44" i="3"/>
  <c r="G15" i="3" s="1"/>
  <c r="G17" i="3" s="1"/>
  <c r="D17" i="3"/>
  <c r="E34" i="3"/>
  <c r="E39" i="3"/>
  <c r="E11" i="3"/>
  <c r="F11" i="3"/>
  <c r="F14" i="3" s="1"/>
  <c r="E32" i="3"/>
  <c r="E37" i="3"/>
  <c r="E42" i="3"/>
  <c r="E24" i="3"/>
  <c r="C44" i="3"/>
  <c r="C15" i="3" s="1"/>
  <c r="E10" i="3"/>
  <c r="E31" i="3"/>
  <c r="D17" i="2"/>
  <c r="F25" i="2"/>
  <c r="F16" i="2" s="1"/>
  <c r="G21" i="2"/>
  <c r="G25" i="2" s="1"/>
  <c r="G16" i="2" s="1"/>
  <c r="G17" i="2" s="1"/>
  <c r="F15" i="2"/>
  <c r="E22" i="2"/>
  <c r="E20" i="2"/>
  <c r="E23" i="2"/>
  <c r="E14" i="2"/>
  <c r="E11" i="2"/>
  <c r="E21" i="2"/>
  <c r="G70" i="1"/>
  <c r="E84" i="1"/>
  <c r="E87" i="1"/>
  <c r="E94" i="1"/>
  <c r="E103" i="1"/>
  <c r="E140" i="1"/>
  <c r="E153" i="1"/>
  <c r="D64" i="1"/>
  <c r="E39" i="1"/>
  <c r="E53" i="1"/>
  <c r="E77" i="1"/>
  <c r="E82" i="1"/>
  <c r="E90" i="1"/>
  <c r="E92" i="1"/>
  <c r="E99" i="1"/>
  <c r="E110" i="1"/>
  <c r="E42" i="1"/>
  <c r="C157" i="1"/>
  <c r="C65" i="1" s="1"/>
  <c r="D157" i="1"/>
  <c r="D65" i="1" s="1"/>
  <c r="E70" i="1"/>
  <c r="E95" i="1"/>
  <c r="E116" i="1"/>
  <c r="E134" i="1"/>
  <c r="E141" i="1"/>
  <c r="E102" i="1"/>
  <c r="E151" i="1"/>
  <c r="E40" i="1"/>
  <c r="E58" i="1"/>
  <c r="E83" i="1"/>
  <c r="E93" i="1"/>
  <c r="E111" i="1"/>
  <c r="E81" i="1"/>
  <c r="F157" i="1" l="1"/>
  <c r="F65" i="1" s="1"/>
  <c r="F67" i="1" s="1"/>
  <c r="C67" i="1"/>
  <c r="D101" i="8"/>
  <c r="E101" i="8" s="1"/>
  <c r="D67" i="1"/>
  <c r="C17" i="2"/>
  <c r="C102" i="8"/>
  <c r="D102" i="8" s="1"/>
  <c r="E102" i="8" s="1"/>
  <c r="F44" i="3"/>
  <c r="F15" i="3" s="1"/>
  <c r="F17" i="3" s="1"/>
  <c r="C17" i="3"/>
  <c r="F17" i="2"/>
  <c r="G157" i="1"/>
  <c r="G65" i="1" l="1"/>
  <c r="G67" i="1" s="1"/>
</calcChain>
</file>

<file path=xl/comments1.xml><?xml version="1.0" encoding="utf-8"?>
<comments xmlns="http://schemas.openxmlformats.org/spreadsheetml/2006/main">
  <authors>
    <author>Amanda</author>
  </authors>
  <commentList>
    <comment ref="M71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<sst xmlns="http://schemas.openxmlformats.org/spreadsheetml/2006/main" count="644" uniqueCount="522">
  <si>
    <t>Crowe Valley Conservation Authority</t>
  </si>
  <si>
    <t>2025 Draft Budget</t>
  </si>
  <si>
    <t>Water Operations &amp; Administration</t>
  </si>
  <si>
    <t>Actuals as of 1 October 2024</t>
  </si>
  <si>
    <t>Revenues:</t>
  </si>
  <si>
    <t>% of Budget</t>
  </si>
  <si>
    <t>Acc't Number</t>
  </si>
  <si>
    <t>Account Description</t>
  </si>
  <si>
    <t>Budget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</si>
  <si>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</si>
  <si>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</si>
  <si>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</si>
  <si>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</si>
  <si>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</si>
  <si>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</si>
  <si>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</si>
  <si>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Provincial Funding</t>
  </si>
  <si>
    <t>Contribution from Reserves</t>
  </si>
  <si>
    <t>4280 - 0008</t>
  </si>
  <si>
    <t>Consolidated Hydro Plant Revenue - Hydro Plant</t>
  </si>
  <si>
    <t>Municipal General Levy</t>
  </si>
  <si>
    <t>4280</t>
  </si>
  <si>
    <t>Consolidated Hydro Plant Revenue - Not Assigned to Departments</t>
  </si>
  <si>
    <t>2023 Profit Share +5year avg +500$</t>
  </si>
  <si>
    <t>Regulations Administration Fees</t>
  </si>
  <si>
    <t>5460 - 0008</t>
  </si>
  <si>
    <t>Cons. Hydro Wage Reimbursment - Hydro Plant</t>
  </si>
  <si>
    <t>Operating Agreements</t>
  </si>
  <si>
    <t>4260 - 0005</t>
  </si>
  <si>
    <t>Algonquin Systems Revenue - Cordova Lake Dam</t>
  </si>
  <si>
    <t>Hydro Project</t>
  </si>
  <si>
    <t>4240 - 0002</t>
  </si>
  <si>
    <t>MNR Funding - Operations (WECI Funding)</t>
  </si>
  <si>
    <t>DW Source Protection</t>
  </si>
  <si>
    <t>1050</t>
  </si>
  <si>
    <t>Operating Reserves/Levies (Match WECI Funding)</t>
  </si>
  <si>
    <t>Miscellaneous Revenues</t>
  </si>
  <si>
    <t>4240 - 0006</t>
  </si>
  <si>
    <t>MNR Funding - Round Lake Dam</t>
  </si>
  <si>
    <t>4240 - 0007</t>
  </si>
  <si>
    <t>MNR Funding - Kashabog Lake Dam</t>
  </si>
  <si>
    <t>Kash, Round,Cordova 1 MOU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</si>
  <si>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</si>
  <si>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</si>
  <si>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</si>
  <si>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</si>
  <si>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</si>
  <si>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</si>
  <si>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</si>
  <si>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</si>
  <si>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</si>
  <si>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</si>
  <si>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</si>
  <si>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</si>
  <si>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</si>
  <si>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</si>
  <si>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</si>
  <si>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</si>
  <si>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</si>
  <si>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</si>
  <si>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</si>
  <si>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</si>
  <si>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</si>
  <si>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</si>
  <si>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</si>
  <si>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</si>
  <si>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</si>
  <si>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</si>
  <si>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</si>
  <si>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</si>
  <si>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</si>
  <si>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</si>
  <si>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</si>
  <si>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</si>
  <si>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</si>
  <si>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</si>
  <si>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Regs &amp; Planning 5 yr avg</t>
  </si>
  <si>
    <t>4555 - 0004</t>
  </si>
  <si>
    <t>Regulations - Shoreline/Watercourse</t>
  </si>
  <si>
    <t>4557 - 0004</t>
  </si>
  <si>
    <t>Regulations - Docks</t>
  </si>
  <si>
    <t>reduced - less docks need permits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</si>
  <si>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</si>
  <si>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</si>
  <si>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</si>
  <si>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</si>
  <si>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</si>
  <si>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</si>
  <si>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</si>
  <si>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</si>
  <si>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</si>
  <si>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</si>
  <si>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</si>
  <si>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</si>
  <si>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</si>
  <si>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</si>
  <si>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</si>
  <si>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</si>
  <si>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</si>
  <si>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</si>
  <si>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</si>
  <si>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</si>
  <si>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</si>
  <si>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</si>
  <si>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4574 - 0004</t>
  </si>
  <si>
    <t>Regulations - Administration Fee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</si>
  <si>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</si>
  <si>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</si>
  <si>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</si>
  <si>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</si>
  <si>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</si>
  <si>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</si>
  <si>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</si>
  <si>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</si>
  <si>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</si>
  <si>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</si>
  <si>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</si>
  <si>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</si>
  <si>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</si>
  <si>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</si>
  <si>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</si>
  <si>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</si>
  <si>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</si>
  <si>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</si>
  <si>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</si>
  <si>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</si>
  <si>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</si>
  <si>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</si>
  <si>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</si>
  <si>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</si>
  <si>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</si>
  <si>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</si>
  <si>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</si>
  <si>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</si>
  <si>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</si>
  <si>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</si>
  <si>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</si>
  <si>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2.8% Cola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</si>
  <si>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</si>
  <si>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</si>
  <si>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</si>
  <si>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</si>
  <si>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</si>
  <si>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</si>
  <si>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</si>
  <si>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CA Act 2024 Deliverables Expense</t>
  </si>
  <si>
    <t>GIS Services Contract</t>
  </si>
  <si>
    <t>5410 - 0001</t>
  </si>
  <si>
    <t>Wages - Administration</t>
  </si>
  <si>
    <t>2.8% COLA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</si>
  <si>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</si>
  <si>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</si>
  <si>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</si>
  <si>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</si>
  <si>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</si>
  <si>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</si>
  <si>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</si>
  <si>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</si>
  <si>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</si>
  <si>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</si>
  <si>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5455 - 0001</t>
  </si>
  <si>
    <t>RRSP - OMERS - Administration</t>
  </si>
  <si>
    <t>5410 - 0002</t>
  </si>
  <si>
    <t>Wages - Operations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</si>
  <si>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</si>
  <si>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</si>
  <si>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</si>
  <si>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</si>
  <si>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</si>
  <si>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</si>
  <si>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</si>
  <si>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</si>
  <si>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Natural Hazard Management</t>
  </si>
  <si>
    <t>5455 - 0002</t>
  </si>
  <si>
    <t>RRSP-OMERS - Operations</t>
  </si>
  <si>
    <t>5450 - 0002</t>
  </si>
  <si>
    <t>Group Benefits - Operations</t>
  </si>
  <si>
    <t>Operational Costs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</si>
  <si>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</si>
  <si>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</si>
  <si>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</si>
  <si>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</si>
  <si>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</si>
  <si>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</si>
  <si>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</si>
  <si>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</si>
  <si>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</si>
  <si>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</si>
  <si>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</si>
  <si>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</si>
  <si>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</si>
  <si>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</si>
  <si>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Source Water Protection</t>
  </si>
  <si>
    <t>5425 - 0006</t>
  </si>
  <si>
    <t>EI - Round Lake Dam</t>
  </si>
  <si>
    <t>Wages &amp; Benefits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</si>
  <si>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</si>
  <si>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</si>
  <si>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</si>
  <si>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</si>
  <si>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</si>
  <si>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</si>
  <si>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CA Lands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</si>
  <si>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</si>
  <si>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</si>
  <si>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</si>
  <si>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</si>
  <si>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</si>
  <si>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</si>
  <si>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</si>
  <si>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</si>
  <si>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Administration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</si>
  <si>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</si>
  <si>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</si>
  <si>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</si>
  <si>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</si>
  <si>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</si>
  <si>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</si>
  <si>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</si>
  <si>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</si>
  <si>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</si>
  <si>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</si>
  <si>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</si>
  <si>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</si>
  <si>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</si>
  <si>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</si>
  <si>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</si>
  <si>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</si>
  <si>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2.8 COLA</t>
  </si>
  <si>
    <t>5580 - 0001</t>
  </si>
  <si>
    <t>Insurance</t>
  </si>
  <si>
    <t>5030 - 0001</t>
  </si>
  <si>
    <t>Legal Fees</t>
  </si>
  <si>
    <t>5570 - 0002</t>
  </si>
  <si>
    <t>Telephone</t>
  </si>
  <si>
    <t>5590 - 0002</t>
  </si>
  <si>
    <t>Utilities</t>
  </si>
  <si>
    <t>5600 - 0002</t>
  </si>
  <si>
    <t>Property Taxes</t>
  </si>
  <si>
    <t>5315 - 0002</t>
  </si>
  <si>
    <t>Vehicle - Gas &amp; Maintenance</t>
  </si>
  <si>
    <t>5680 - 0002</t>
  </si>
  <si>
    <t>Dam operations</t>
  </si>
  <si>
    <t>2150</t>
  </si>
  <si>
    <t>Flood Management - Unfunded Liabilities (payroll liability OT)</t>
  </si>
  <si>
    <t>5095 - 0001</t>
  </si>
  <si>
    <t>Computer Software, Hardware &amp; Service</t>
  </si>
  <si>
    <t>Sage 50, Kisters, Mike service</t>
  </si>
  <si>
    <t>5210</t>
  </si>
  <si>
    <t>Computer Capital Expense</t>
  </si>
  <si>
    <t>move to capital budget</t>
  </si>
  <si>
    <t>5550 - 0001</t>
  </si>
  <si>
    <t>Repairs &amp; Maintenance</t>
  </si>
  <si>
    <t>Concrete repairs admin bldg Tim to call A Hewitt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</si>
  <si>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</si>
  <si>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</si>
  <si>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</si>
  <si>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</si>
  <si>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</si>
  <si>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</si>
  <si>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upgrade dam safety harnesses ect</t>
  </si>
  <si>
    <t>Lands</t>
  </si>
  <si>
    <t>5410 - 0011</t>
  </si>
  <si>
    <t>Wages - Lands</t>
  </si>
  <si>
    <t>Lands wages deducted from OPS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</si>
  <si>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</si>
  <si>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</si>
  <si>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</si>
  <si>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</si>
  <si>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</si>
  <si>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</si>
  <si>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</si>
  <si>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</si>
  <si>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</si>
  <si>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</si>
  <si>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</si>
  <si>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</si>
  <si>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5065 - 0004</t>
  </si>
  <si>
    <t>Health and Safety Supplies - Regulations</t>
  </si>
  <si>
    <t>5410 - 0004</t>
  </si>
  <si>
    <t>Wages - Regulations (3 FTE)</t>
  </si>
  <si>
    <t>removed rmo amount 9110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</si>
  <si>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</si>
  <si>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</si>
  <si>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</si>
  <si>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</si>
  <si>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</si>
  <si>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</si>
  <si>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</si>
  <si>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</si>
  <si>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</si>
  <si>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</si>
  <si>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5455 - 0004</t>
  </si>
  <si>
    <t>RRSP - OMERS - Regulations</t>
  </si>
  <si>
    <t>5095 - 0004</t>
  </si>
  <si>
    <t>Computer Software - ESRI/GPS software</t>
  </si>
  <si>
    <t>ESRI - 2500 &amp; GPS annual 600+ 400 for high accuracy data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</si>
  <si>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</si>
  <si>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</si>
  <si>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</si>
  <si>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</si>
  <si>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</si>
  <si>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</si>
  <si>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5570 - 0004</t>
  </si>
  <si>
    <t>Telephone - Regulations</t>
  </si>
  <si>
    <t>new cell phone</t>
  </si>
  <si>
    <t>5075 - 0004</t>
  </si>
  <si>
    <t>Equipment Rental/Maintenance/Subscriptions (GIS)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</si>
  <si>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</si>
  <si>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</si>
  <si>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</si>
  <si>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</si>
  <si>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</si>
  <si>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</si>
  <si>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</si>
  <si>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</si>
  <si>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</si>
  <si>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</si>
  <si>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>Notes</t>
  </si>
  <si>
    <t xml:space="preserve">2025 Draft Budget </t>
  </si>
  <si>
    <t>Land Operations Category 1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</si>
  <si>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</si>
  <si>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</si>
  <si>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</si>
  <si>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</si>
  <si>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</si>
  <si>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</si>
  <si>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</si>
  <si>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</si>
  <si>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</si>
  <si>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</si>
  <si>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</si>
  <si>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4200 - 0009</t>
  </si>
  <si>
    <t>Rent Revenue - McGeachie Conservation</t>
  </si>
  <si>
    <t>Total Land Operations Revenue</t>
  </si>
  <si>
    <t>Total Land Operations Expenditures</t>
  </si>
  <si>
    <t>5550 - 0009</t>
  </si>
  <si>
    <t>Repairs &amp; Maintenance - McGeachie Conservation</t>
  </si>
  <si>
    <t>5600 - 0011</t>
  </si>
  <si>
    <t>Property Taxes - Lands</t>
  </si>
  <si>
    <t>includes MCA Taxes</t>
  </si>
  <si>
    <t>2.8% increae</t>
  </si>
  <si>
    <t>5690 - 0011</t>
  </si>
  <si>
    <t>Conservation Area Expense - Lands</t>
  </si>
  <si>
    <t>5700 - 0009</t>
  </si>
  <si>
    <r>
      <t>General Expense</t>
    </r>
    <r>
      <rPr>
        <sz val="10"/>
        <color indexed="8"/>
        <rFont val="Arial"/>
        <family val="2"/>
      </rPr>
      <t xml:space="preserve"> McGeachie Conservation</t>
    </r>
  </si>
  <si>
    <t>The Gut Road Maintenance</t>
  </si>
  <si>
    <t>Move to capital budget</t>
  </si>
  <si>
    <t>Total Land Operatons Expenditures</t>
  </si>
  <si>
    <t>Special Projects</t>
  </si>
  <si>
    <t>Projection</t>
  </si>
  <si>
    <t>4160 - 0003</t>
  </si>
  <si>
    <t>Source Water Protection - Source Water Protection</t>
  </si>
  <si>
    <t>4100 - 0003</t>
  </si>
  <si>
    <t>Levies - Watershed Management &amp; Monitoring</t>
  </si>
  <si>
    <t>13929.50 MOUs</t>
  </si>
  <si>
    <t>4310</t>
  </si>
  <si>
    <t>Employment Program Revenue - Benthics Program</t>
  </si>
  <si>
    <t>4163 - 0013</t>
  </si>
  <si>
    <t>RMO Duties - Highlands East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</si>
  <si>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</si>
  <si>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</si>
  <si>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</si>
  <si>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</si>
  <si>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</si>
  <si>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</si>
  <si>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</si>
  <si>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</si>
  <si>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</si>
  <si>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</si>
  <si>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</si>
  <si>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</si>
  <si>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</si>
  <si>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</si>
  <si>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</si>
  <si>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</si>
  <si>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</si>
  <si>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</si>
  <si>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</si>
  <si>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</si>
  <si>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</si>
  <si>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</si>
  <si>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</si>
  <si>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</si>
  <si>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</si>
  <si>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</si>
  <si>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</si>
  <si>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</si>
  <si>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</si>
  <si>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</si>
  <si>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</si>
  <si>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</si>
  <si>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</si>
  <si>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</si>
  <si>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5410 - 0012</t>
  </si>
  <si>
    <t>Wages - Special Projects - Other</t>
  </si>
  <si>
    <t>2 summer students funded by CVCA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</si>
  <si>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</si>
  <si>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</si>
  <si>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</si>
  <si>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</si>
  <si>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</si>
  <si>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</si>
  <si>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</si>
  <si>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</si>
  <si>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</si>
  <si>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</si>
  <si>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ID to family, supplies &amp; training</t>
  </si>
  <si>
    <t>5702 - 0012</t>
  </si>
  <si>
    <t>Monitoring Programs - PGMN</t>
  </si>
  <si>
    <t xml:space="preserve">Capital </t>
  </si>
  <si>
    <t>4110</t>
  </si>
  <si>
    <t>Levies - Capital Operations (Maintenance/Improvements)</t>
  </si>
  <si>
    <t>Levies - Asset Replacement Program</t>
  </si>
  <si>
    <t>Levies - Infrastructure Asset Replacement Program</t>
  </si>
  <si>
    <t>WECI 2023/24 final pymt</t>
  </si>
  <si>
    <t>Flood Hazard Identification &amp; Mapping Program (FHIMP) Chandos</t>
  </si>
  <si>
    <t>FHIMP Funding</t>
  </si>
  <si>
    <t>Flood Hazard Identification &amp; Mapping Program (FHIMP) Crowe</t>
  </si>
  <si>
    <t>Contributions from Reserves</t>
  </si>
  <si>
    <t>From asset replacment program for new computers</t>
  </si>
  <si>
    <t>Total Capital Revenue</t>
  </si>
  <si>
    <t>Total Capital Expenditures</t>
  </si>
  <si>
    <t>Capital Expenses:</t>
  </si>
  <si>
    <t xml:space="preserve">Contribution to Reserves </t>
  </si>
  <si>
    <t>5220 - 0002</t>
  </si>
  <si>
    <t>WECI - 2025/2026 Marmora Dam Fencing</t>
  </si>
  <si>
    <t>Contribution to Asset Replacement Program</t>
  </si>
  <si>
    <t>Contribution to Infrastructure Replacement Program</t>
  </si>
  <si>
    <t>Stairs at Belmont &amp;boxes Marmora &amp; Belmont - WECI</t>
  </si>
  <si>
    <t>Wollaston Dam Safety Line Repairs - WECI</t>
  </si>
  <si>
    <t>Stop Logs</t>
  </si>
  <si>
    <t>Flood Plain Mapping - Crowe River - FHIMP</t>
  </si>
  <si>
    <t>Flood Plain Mapping - Chandos Lake - FHIMP</t>
  </si>
  <si>
    <t>2023-2024 Ortho Imagery</t>
  </si>
  <si>
    <t>Asset Maintenance/Improvements</t>
  </si>
  <si>
    <t>The gut rd2500 &amp; Bldg Concrete repair</t>
  </si>
  <si>
    <t>Asset replacement</t>
  </si>
  <si>
    <t>computers - 9, 1 laptop computers &amp; 2500 Equip (Weedeater/Chain saw) Use Asset Replacement for Sante Fe</t>
  </si>
  <si>
    <t>5640 - 0001</t>
  </si>
  <si>
    <t>Repairs to Admin Bldg</t>
  </si>
  <si>
    <t>Summary Revenue &amp; Expenditures</t>
  </si>
  <si>
    <t>LRP</t>
  </si>
  <si>
    <t>Draft Budget</t>
  </si>
  <si>
    <t>Tax Requirement Operations (Municipal Levy)</t>
  </si>
  <si>
    <t>Tax Requirement Capital (Municipal Levy)</t>
  </si>
  <si>
    <t>Contribution from Reserve - .5 FTE</t>
  </si>
  <si>
    <t>Contribution to Legal Reserve</t>
  </si>
  <si>
    <t xml:space="preserve">Lease Revenue </t>
  </si>
  <si>
    <t xml:space="preserve">WECI </t>
  </si>
  <si>
    <t>Proceeds from Capital Loan/Grant</t>
  </si>
  <si>
    <t>Contribution from Foundation</t>
  </si>
  <si>
    <t>Other Sources</t>
  </si>
  <si>
    <t>WECI Funding from MNRF</t>
  </si>
  <si>
    <t>FHIMP</t>
  </si>
  <si>
    <t>Total Revenues</t>
  </si>
  <si>
    <t>Expenditures:</t>
  </si>
  <si>
    <t>Land Operations</t>
  </si>
  <si>
    <t>Capital Asset Replacement &amp; Maintenance</t>
  </si>
  <si>
    <t>WECI</t>
  </si>
  <si>
    <t>FHMIP</t>
  </si>
  <si>
    <t>Total Funding Requirement</t>
  </si>
  <si>
    <t>Total Tax Requirement $ increase:</t>
  </si>
  <si>
    <t>Total Tax Requirement % increase</t>
  </si>
  <si>
    <t>2024 Combined Levy</t>
  </si>
  <si>
    <t>2025 Combined Levy</t>
  </si>
  <si>
    <t>Crowe Valley Conservation Authority Summary - Operating Budget - Draft 2025</t>
  </si>
  <si>
    <t>Tax Requirement (Municipal Levy)</t>
  </si>
  <si>
    <t>Contribution from Reserves - .5 FTE</t>
  </si>
  <si>
    <t>Crowe Valley Conservation Authority Summary - Capital Budget - Draft 2025</t>
  </si>
  <si>
    <t>Provincial Funding - WECI</t>
  </si>
  <si>
    <t>Flood Hazard Funding - FHIMP</t>
  </si>
  <si>
    <t xml:space="preserve">Reserve Contributions </t>
  </si>
  <si>
    <t>Asset Replacement Program</t>
  </si>
  <si>
    <t>Capital Expenditures - WECI</t>
  </si>
  <si>
    <t>weci</t>
  </si>
  <si>
    <t>Capital Expenditures</t>
  </si>
  <si>
    <t>Flood Hazard Project</t>
  </si>
  <si>
    <t>Stop Log Replacement</t>
  </si>
  <si>
    <t>Debenture Repayments</t>
  </si>
  <si>
    <t>Reserve Contributions - Capital</t>
  </si>
  <si>
    <t>2025 Draft CVCA Budget</t>
  </si>
  <si>
    <t xml:space="preserve">Category 1 - Mandatory - Revenue </t>
  </si>
  <si>
    <t>2024 Budget</t>
  </si>
  <si>
    <t>Capital</t>
  </si>
  <si>
    <t>Municipal Capital Levy</t>
  </si>
  <si>
    <t>Federal/Provincial Asset Funding</t>
  </si>
  <si>
    <t>Total Revenue - Category 1</t>
  </si>
  <si>
    <t>Category 1 - Mandatory - Expenses</t>
  </si>
  <si>
    <t>(Dam Maintenance, Vehicle Main, Gas, regs etc)</t>
  </si>
  <si>
    <t>Provincial Water Quality/Quantity Monitoring</t>
  </si>
  <si>
    <t>(Gas &amp; YSI Maintenance)</t>
  </si>
  <si>
    <t>(MCA expenses, taxes, CA expenses)</t>
  </si>
  <si>
    <t>(Hydro, Utilities, Telephone Internet, ect)</t>
  </si>
  <si>
    <t>Asset Acquisitions</t>
  </si>
  <si>
    <t>Asset Reserve Contributions</t>
  </si>
  <si>
    <t>Infrastructure Maintenance</t>
  </si>
  <si>
    <t>Total Expenses - Category 1</t>
  </si>
  <si>
    <t>Category 2 - Non-Mandatory - Revenue</t>
  </si>
  <si>
    <t>Risk Management Official</t>
  </si>
  <si>
    <t>RMO Duties for Highlands East</t>
  </si>
  <si>
    <t>Total Revenue - Category 2</t>
  </si>
  <si>
    <t>Category 2 - Non-Mandatory - Expenses</t>
  </si>
  <si>
    <t>Total Expenses - Category 2</t>
  </si>
  <si>
    <t>Category 3- Non-Mandatory (MOUs) - Revenue</t>
  </si>
  <si>
    <t>Benthic Monitoring Program</t>
  </si>
  <si>
    <t>Municipal Levy</t>
  </si>
  <si>
    <t>Canada Summer Jobs Grant</t>
  </si>
  <si>
    <t>Total Revenue - Category 3</t>
  </si>
  <si>
    <t>Category 3 - Non-Mandatory (MOUs) - Expenses</t>
  </si>
  <si>
    <t>Total Expenses - Category 3 (MOUs)</t>
  </si>
  <si>
    <t>2025 Budget Increase Summary:</t>
  </si>
  <si>
    <t>$ Increase</t>
  </si>
  <si>
    <t>% Increase</t>
  </si>
  <si>
    <t>Total CVCA Budgets</t>
  </si>
  <si>
    <t xml:space="preserve">Municipal Agreement Levy </t>
  </si>
  <si>
    <t>Total Municipal Levy Request</t>
  </si>
  <si>
    <t>2025 Infrastrucure Maintenance includes WECI, gut rd, bldg repairs (concrete)</t>
  </si>
  <si>
    <t>Provincial Monitoring - removed wages and costs from the Admin budget section</t>
  </si>
  <si>
    <t>Budget summary removed MOU levy amount from general levy to make it stand out (already agreed upon in MOUs)</t>
  </si>
  <si>
    <t>reduced to cancel gauge phone lines</t>
  </si>
  <si>
    <t>Combined Levy Totals of Operations and Capital Budgets - Draft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</si>
</sst>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.00"/>
    <numFmt numFmtId="167" formatCode="&quot;$&quot;#,##0"/>
    <numFmt numFmtId="168" formatCode="#,##0.000000"/>
    <numFmt numFmtId="169" formatCode="#,##0.0000000000"/>
    <numFmt numFmtId="170" formatCode="_(&quot;$&quot;* #,##0_);_(&quot;$&quot;* \(#,##0\);_(&quot;$&quot;* &quot;-&quot;_);_(@_)"/>
    <numFmt numFmtId="171" formatCode="0.000%"/>
    <numFmt numFmtId="172" formatCode="_-&quot;$&quot;* #,##0_-;\-&quot;$&quot;* #,##0_-;_-&quot;$&quot;* &quot;-&quot;??_-;_-@_-"/>
    <numFmt numFmtId="173" formatCode="_(* #,##0.00_);_(* \(#,##0.00\);_(* &quot;-&quot;??_);_(@_)"/>
  </numFmts>
  <fonts count="3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6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173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quotePrefix="1" applyNumberFormat="1" applyFont="1" applyAlignment="1">
      <alignment horizontal="left"/>
    </xf>
    <xf numFmtId="0" fontId="5" fillId="0" borderId="0" xfId="0" quotePrefix="1" applyNumberFormat="1" applyFont="1" applyFill="1" applyAlignment="1">
      <alignment horizontal="left"/>
    </xf>
    <xf numFmtId="165" fontId="4" fillId="0" borderId="0" xfId="1" applyNumberFormat="1" applyFont="1"/>
    <xf numFmtId="9" fontId="4" fillId="0" borderId="0" xfId="1" applyNumberFormat="1" applyFont="1"/>
    <xf numFmtId="164" fontId="4" fillId="0" borderId="0" xfId="1" applyNumberFormat="1" applyFont="1"/>
    <xf numFmtId="0" fontId="4" fillId="0" borderId="0" xfId="0" applyFont="1"/>
    <xf numFmtId="165" fontId="4" fillId="0" borderId="0" xfId="0" applyNumberFormat="1" applyFont="1"/>
    <xf numFmtId="164" fontId="0" fillId="0" borderId="0" xfId="1" applyNumberFormat="1" applyFont="1"/>
    <xf numFmtId="165" fontId="4" fillId="0" borderId="0" xfId="1" applyNumberFormat="1" applyFont="1" applyFill="1"/>
    <xf numFmtId="0" fontId="5" fillId="0" borderId="0" xfId="0" applyNumberFormat="1" applyFont="1" applyFill="1" applyAlignment="1">
      <alignment horizontal="left"/>
    </xf>
    <xf numFmtId="9" fontId="4" fillId="0" borderId="0" xfId="1" applyNumberFormat="1" applyFont="1" applyFill="1"/>
    <xf numFmtId="164" fontId="4" fillId="0" borderId="0" xfId="1" applyNumberFormat="1" applyFont="1" applyFill="1"/>
    <xf numFmtId="0" fontId="0" fillId="0" borderId="0" xfId="0" applyFill="1"/>
    <xf numFmtId="165" fontId="4" fillId="0" borderId="0" xfId="0" applyNumberFormat="1" applyFont="1" applyFill="1"/>
    <xf numFmtId="0" fontId="5" fillId="0" borderId="0" xfId="0" applyNumberFormat="1" applyFont="1" applyAlignment="1">
      <alignment horizontal="left"/>
    </xf>
    <xf numFmtId="165" fontId="0" fillId="0" borderId="0" xfId="0" applyNumberFormat="1"/>
    <xf numFmtId="165" fontId="0" fillId="0" borderId="0" xfId="1" applyNumberFormat="1" applyFont="1"/>
    <xf numFmtId="165" fontId="6" fillId="0" borderId="0" xfId="0" applyNumberFormat="1" applyFont="1" applyFill="1"/>
    <xf numFmtId="164" fontId="4" fillId="0" borderId="0" xfId="1" applyFont="1" applyFill="1"/>
    <xf numFmtId="164" fontId="0" fillId="0" borderId="0" xfId="1" applyNumberFormat="1" applyFont="1" applyFill="1"/>
    <xf numFmtId="165" fontId="4" fillId="2" borderId="0" xfId="1" applyNumberFormat="1" applyFont="1" applyFill="1"/>
    <xf numFmtId="164" fontId="4" fillId="2" borderId="0" xfId="1" applyNumberFormat="1" applyFont="1" applyFill="1"/>
    <xf numFmtId="0" fontId="7" fillId="0" borderId="0" xfId="0" applyNumberFormat="1" applyFont="1" applyFill="1" applyAlignment="1">
      <alignment horizontal="left"/>
    </xf>
    <xf numFmtId="10" fontId="4" fillId="0" borderId="0" xfId="0" applyNumberFormat="1" applyFont="1"/>
    <xf numFmtId="166" fontId="0" fillId="0" borderId="0" xfId="0" applyNumberFormat="1"/>
    <xf numFmtId="165" fontId="4" fillId="0" borderId="0" xfId="0" applyNumberFormat="1" applyFont="1" applyAlignment="1">
      <alignment horizontal="left" wrapText="1"/>
    </xf>
    <xf numFmtId="0" fontId="5" fillId="3" borderId="0" xfId="0" quotePrefix="1" applyNumberFormat="1" applyFont="1" applyFill="1" applyAlignment="1">
      <alignment horizontal="left"/>
    </xf>
    <xf numFmtId="0" fontId="7" fillId="0" borderId="0" xfId="0" quotePrefix="1" applyNumberFormat="1" applyFont="1" applyAlignment="1">
      <alignment horizontal="left"/>
    </xf>
    <xf numFmtId="165" fontId="8" fillId="3" borderId="0" xfId="1" applyNumberFormat="1" applyFont="1" applyFill="1"/>
    <xf numFmtId="165" fontId="4" fillId="3" borderId="0" xfId="1" applyNumberFormat="1" applyFont="1" applyFill="1"/>
    <xf numFmtId="164" fontId="4" fillId="3" borderId="0" xfId="1" applyNumberFormat="1" applyFont="1" applyFill="1"/>
    <xf numFmtId="3" fontId="4" fillId="0" borderId="0" xfId="1" applyNumberFormat="1" applyFont="1"/>
    <xf numFmtId="44" fontId="0" fillId="0" borderId="0" xfId="0" applyNumberFormat="1"/>
    <xf numFmtId="164" fontId="1" fillId="0" borderId="0" xfId="1" applyNumberFormat="1" applyFont="1" applyFill="1"/>
    <xf numFmtId="164" fontId="8" fillId="3" borderId="0" xfId="1" applyNumberFormat="1" applyFont="1" applyFill="1"/>
    <xf numFmtId="3" fontId="0" fillId="0" borderId="0" xfId="0" applyNumberFormat="1"/>
    <xf numFmtId="4" fontId="4" fillId="0" borderId="0" xfId="1" applyNumberFormat="1" applyFont="1"/>
    <xf numFmtId="0" fontId="9" fillId="0" borderId="0" xfId="0" applyFont="1"/>
    <xf numFmtId="0" fontId="2" fillId="4" borderId="0" xfId="0" applyFont="1" applyFill="1" applyAlignment="1">
      <alignment horizontal="right"/>
    </xf>
    <xf numFmtId="165" fontId="4" fillId="4" borderId="5" xfId="1" applyNumberFormat="1" applyFont="1" applyFill="1" applyBorder="1"/>
    <xf numFmtId="165" fontId="4" fillId="4" borderId="6" xfId="1" applyNumberFormat="1" applyFont="1" applyFill="1" applyBorder="1"/>
    <xf numFmtId="165" fontId="2" fillId="0" borderId="0" xfId="0" applyNumberFormat="1" applyFont="1" applyAlignment="1">
      <alignment horizontal="right"/>
    </xf>
    <xf numFmtId="167" fontId="4" fillId="4" borderId="5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7" fontId="4" fillId="0" borderId="0" xfId="1" applyNumberFormat="1" applyFont="1"/>
    <xf numFmtId="166" fontId="2" fillId="0" borderId="0" xfId="0" applyNumberFormat="1" applyFont="1"/>
    <xf numFmtId="167" fontId="4" fillId="0" borderId="0" xfId="1" applyNumberFormat="1" applyFont="1" applyFill="1"/>
    <xf numFmtId="2" fontId="5" fillId="0" borderId="0" xfId="0" quotePrefix="1" applyNumberFormat="1" applyFont="1" applyAlignment="1">
      <alignment horizontal="left"/>
    </xf>
    <xf numFmtId="165" fontId="6" fillId="0" borderId="0" xfId="0" applyNumberFormat="1" applyFont="1"/>
    <xf numFmtId="44" fontId="0" fillId="0" borderId="0" xfId="1" applyNumberFormat="1" applyFont="1"/>
    <xf numFmtId="167" fontId="4" fillId="4" borderId="0" xfId="1" applyNumberFormat="1" applyFont="1" applyFill="1"/>
    <xf numFmtId="164" fontId="4" fillId="0" borderId="0" xfId="1" applyFont="1"/>
    <xf numFmtId="168" fontId="0" fillId="0" borderId="0" xfId="0" applyNumberFormat="1"/>
    <xf numFmtId="164" fontId="0" fillId="0" borderId="0" xfId="0" applyNumberFormat="1"/>
    <xf numFmtId="4" fontId="0" fillId="0" borderId="0" xfId="0" applyNumberFormat="1"/>
    <xf numFmtId="3" fontId="4" fillId="0" borderId="0" xfId="0" applyNumberFormat="1" applyFont="1"/>
    <xf numFmtId="167" fontId="0" fillId="0" borderId="0" xfId="0" applyNumberFormat="1"/>
    <xf numFmtId="9" fontId="4" fillId="3" borderId="0" xfId="1" applyNumberFormat="1" applyFont="1" applyFill="1"/>
    <xf numFmtId="0" fontId="9" fillId="0" borderId="0" xfId="0" quotePrefix="1" applyNumberFormat="1" applyFont="1" applyFill="1" applyAlignment="1">
      <alignment horizontal="left"/>
    </xf>
    <xf numFmtId="0" fontId="3" fillId="0" borderId="0" xfId="0" applyFont="1"/>
    <xf numFmtId="9" fontId="0" fillId="0" borderId="0" xfId="2" applyFont="1"/>
    <xf numFmtId="10" fontId="0" fillId="0" borderId="0" xfId="0" applyNumberFormat="1"/>
    <xf numFmtId="165" fontId="3" fillId="0" borderId="0" xfId="1" applyNumberFormat="1" applyFont="1" applyAlignment="1">
      <alignment horizontal="center"/>
    </xf>
    <xf numFmtId="0" fontId="9" fillId="0" borderId="0" xfId="0" quotePrefix="1" applyNumberFormat="1" applyFont="1" applyAlignment="1">
      <alignment horizontal="left"/>
    </xf>
    <xf numFmtId="4" fontId="4" fillId="0" borderId="0" xfId="0" applyNumberFormat="1" applyFont="1" applyFill="1"/>
    <xf numFmtId="10" fontId="4" fillId="0" borderId="0" xfId="2" applyNumberFormat="1" applyFont="1" applyAlignment="1"/>
    <xf numFmtId="4" fontId="4" fillId="0" borderId="0" xfId="0" applyNumberFormat="1" applyFont="1"/>
    <xf numFmtId="165" fontId="4" fillId="0" borderId="0" xfId="1" applyNumberFormat="1" applyFont="1" applyAlignment="1">
      <alignment wrapText="1"/>
    </xf>
    <xf numFmtId="10" fontId="4" fillId="0" borderId="0" xfId="2" applyNumberFormat="1" applyFont="1"/>
    <xf numFmtId="10" fontId="0" fillId="0" borderId="0" xfId="2" applyNumberFormat="1" applyFont="1"/>
    <xf numFmtId="164" fontId="0" fillId="0" borderId="0" xfId="1" applyFont="1"/>
    <xf numFmtId="3" fontId="4" fillId="0" borderId="0" xfId="0" applyNumberFormat="1" applyFont="1" applyAlignment="1">
      <alignment wrapText="1"/>
    </xf>
    <xf numFmtId="3" fontId="4" fillId="0" borderId="0" xfId="0" applyNumberFormat="1" applyFont="1" applyAlignment="1"/>
    <xf numFmtId="3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7" fillId="4" borderId="0" xfId="0" applyNumberFormat="1" applyFont="1" applyFill="1" applyAlignment="1">
      <alignment horizontal="left"/>
    </xf>
    <xf numFmtId="165" fontId="2" fillId="4" borderId="5" xfId="1" applyNumberFormat="1" applyFont="1" applyFill="1" applyBorder="1"/>
    <xf numFmtId="169" fontId="0" fillId="0" borderId="0" xfId="0" applyNumberFormat="1"/>
    <xf numFmtId="165" fontId="4" fillId="0" borderId="0" xfId="1" applyNumberFormat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0" fontId="4" fillId="0" borderId="0" xfId="1" applyNumberFormat="1" applyFont="1"/>
    <xf numFmtId="0" fontId="13" fillId="0" borderId="0" xfId="0" quotePrefix="1" applyNumberFormat="1" applyFont="1" applyAlignment="1">
      <alignment horizontal="left"/>
    </xf>
    <xf numFmtId="0" fontId="13" fillId="0" borderId="0" xfId="0" quotePrefix="1" applyNumberFormat="1" applyFont="1" applyFill="1" applyAlignment="1">
      <alignment horizontal="left"/>
    </xf>
    <xf numFmtId="165" fontId="0" fillId="0" borderId="0" xfId="0" applyNumberFormat="1" applyAlignment="1">
      <alignment horizontal="center" wrapText="1"/>
    </xf>
    <xf numFmtId="170" fontId="4" fillId="0" borderId="0" xfId="1" applyNumberFormat="1" applyFont="1" applyFill="1"/>
    <xf numFmtId="0" fontId="13" fillId="0" borderId="0" xfId="0" applyNumberFormat="1" applyFont="1" applyAlignment="1">
      <alignment horizontal="left"/>
    </xf>
    <xf numFmtId="0" fontId="13" fillId="0" borderId="0" xfId="0" applyNumberFormat="1" applyFont="1" applyFill="1" applyAlignment="1">
      <alignment horizontal="left"/>
    </xf>
    <xf numFmtId="165" fontId="9" fillId="0" borderId="0" xfId="0" applyNumberFormat="1" applyFont="1"/>
    <xf numFmtId="0" fontId="14" fillId="4" borderId="0" xfId="0" applyNumberFormat="1" applyFont="1" applyFill="1" applyAlignment="1">
      <alignment horizontal="right"/>
    </xf>
    <xf numFmtId="170" fontId="0" fillId="0" borderId="0" xfId="0" applyNumberFormat="1"/>
    <xf numFmtId="9" fontId="0" fillId="0" borderId="0" xfId="0" applyNumberFormat="1"/>
    <xf numFmtId="165" fontId="4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5" fontId="0" fillId="0" borderId="6" xfId="1" applyNumberFormat="1" applyFont="1" applyBorder="1"/>
    <xf numFmtId="42" fontId="4" fillId="0" borderId="0" xfId="1" applyNumberFormat="1" applyFont="1"/>
    <xf numFmtId="164" fontId="4" fillId="0" borderId="0" xfId="1" applyFont="1" applyFill="1" applyBorder="1" applyAlignment="1">
      <alignment horizontal="left" vertical="center"/>
    </xf>
    <xf numFmtId="171" fontId="4" fillId="0" borderId="0" xfId="2" applyNumberFormat="1" applyFont="1" applyFill="1" applyBorder="1" applyAlignment="1">
      <alignment horizontal="left" vertical="center"/>
    </xf>
    <xf numFmtId="10" fontId="4" fillId="0" borderId="0" xfId="2" applyNumberFormat="1" applyFont="1" applyFill="1" applyBorder="1" applyAlignment="1">
      <alignment horizontal="left" vertical="center"/>
    </xf>
    <xf numFmtId="4" fontId="2" fillId="0" borderId="0" xfId="0" applyNumberFormat="1" applyFont="1"/>
    <xf numFmtId="44" fontId="4" fillId="0" borderId="0" xfId="0" applyNumberFormat="1" applyFont="1" applyFill="1" applyBorder="1" applyAlignment="1">
      <alignment horizontal="left" vertical="center"/>
    </xf>
    <xf numFmtId="165" fontId="4" fillId="0" borderId="0" xfId="3" applyNumberFormat="1" applyFont="1"/>
    <xf numFmtId="4" fontId="4" fillId="0" borderId="0" xfId="3" applyNumberFormat="1" applyFont="1"/>
    <xf numFmtId="165" fontId="4" fillId="4" borderId="5" xfId="3" applyNumberFormat="1" applyFont="1" applyFill="1" applyBorder="1"/>
    <xf numFmtId="165" fontId="4" fillId="4" borderId="6" xfId="3" applyNumberFormat="1" applyFont="1" applyFill="1" applyBorder="1"/>
    <xf numFmtId="165" fontId="0" fillId="0" borderId="6" xfId="3" applyNumberFormat="1" applyFont="1" applyBorder="1"/>
    <xf numFmtId="165" fontId="0" fillId="0" borderId="0" xfId="3" applyNumberFormat="1" applyFont="1"/>
    <xf numFmtId="165" fontId="4" fillId="0" borderId="0" xfId="3" applyNumberFormat="1" applyFont="1" applyFill="1"/>
    <xf numFmtId="165" fontId="2" fillId="4" borderId="5" xfId="3" applyNumberFormat="1" applyFont="1" applyFill="1" applyBorder="1"/>
    <xf numFmtId="0" fontId="15" fillId="0" borderId="0" xfId="4" applyFont="1"/>
    <xf numFmtId="0" fontId="12" fillId="0" borderId="0" xfId="4" applyFont="1"/>
    <xf numFmtId="0" fontId="4" fillId="0" borderId="0" xfId="4"/>
    <xf numFmtId="0" fontId="17" fillId="0" borderId="0" xfId="5" applyFont="1"/>
    <xf numFmtId="0" fontId="18" fillId="0" borderId="0" xfId="4" applyFont="1"/>
    <xf numFmtId="0" fontId="2" fillId="0" borderId="0" xfId="4" applyFont="1" applyAlignment="1">
      <alignment horizontal="center"/>
    </xf>
    <xf numFmtId="0" fontId="2" fillId="0" borderId="3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167" fontId="4" fillId="0" borderId="0" xfId="4" applyNumberFormat="1"/>
    <xf numFmtId="167" fontId="4" fillId="0" borderId="0" xfId="4" applyNumberFormat="1" applyFill="1"/>
    <xf numFmtId="0" fontId="12" fillId="0" borderId="0" xfId="4" applyFont="1" applyFill="1"/>
    <xf numFmtId="0" fontId="4" fillId="0" borderId="0" xfId="4" applyFill="1"/>
    <xf numFmtId="167" fontId="4" fillId="0" borderId="0" xfId="4" applyNumberFormat="1" applyFont="1"/>
    <xf numFmtId="166" fontId="4" fillId="0" borderId="0" xfId="4" applyNumberFormat="1"/>
    <xf numFmtId="167" fontId="19" fillId="0" borderId="0" xfId="4" applyNumberFormat="1" applyFont="1"/>
    <xf numFmtId="167" fontId="2" fillId="0" borderId="0" xfId="4" applyNumberFormat="1" applyFont="1"/>
    <xf numFmtId="0" fontId="4" fillId="0" borderId="0" xfId="4" applyFont="1"/>
    <xf numFmtId="2" fontId="4" fillId="0" borderId="0" xfId="4" applyNumberFormat="1"/>
    <xf numFmtId="0" fontId="0" fillId="0" borderId="0" xfId="4" applyFont="1"/>
    <xf numFmtId="0" fontId="15" fillId="0" borderId="7" xfId="4" applyFont="1" applyBorder="1" applyAlignment="1">
      <alignment horizontal="right"/>
    </xf>
    <xf numFmtId="167" fontId="2" fillId="0" borderId="7" xfId="4" applyNumberFormat="1" applyFont="1" applyBorder="1"/>
    <xf numFmtId="167" fontId="2" fillId="0" borderId="0" xfId="4" applyNumberFormat="1" applyFont="1" applyBorder="1"/>
    <xf numFmtId="164" fontId="4" fillId="0" borderId="0" xfId="6" applyFont="1"/>
    <xf numFmtId="3" fontId="4" fillId="0" borderId="0" xfId="4" applyNumberFormat="1"/>
    <xf numFmtId="0" fontId="2" fillId="0" borderId="8" xfId="4" applyFont="1" applyBorder="1" applyAlignment="1">
      <alignment horizontal="center" wrapText="1"/>
    </xf>
    <xf numFmtId="0" fontId="21" fillId="0" borderId="0" xfId="4" applyFont="1"/>
    <xf numFmtId="167" fontId="22" fillId="0" borderId="0" xfId="4" applyNumberFormat="1" applyFont="1" applyAlignment="1">
      <alignment horizontal="left"/>
    </xf>
    <xf numFmtId="167" fontId="23" fillId="0" borderId="0" xfId="4" applyNumberFormat="1" applyFont="1"/>
    <xf numFmtId="10" fontId="22" fillId="0" borderId="0" xfId="4" applyNumberFormat="1" applyFont="1" applyAlignment="1">
      <alignment horizontal="left"/>
    </xf>
    <xf numFmtId="10" fontId="4" fillId="0" borderId="0" xfId="7" applyNumberFormat="1" applyFont="1"/>
    <xf numFmtId="0" fontId="2" fillId="0" borderId="0" xfId="4" applyFont="1"/>
    <xf numFmtId="166" fontId="2" fillId="0" borderId="0" xfId="4" applyNumberFormat="1" applyFont="1"/>
    <xf numFmtId="10" fontId="4" fillId="0" borderId="0" xfId="4" applyNumberFormat="1" applyFont="1"/>
    <xf numFmtId="166" fontId="4" fillId="0" borderId="0" xfId="4" applyNumberFormat="1" applyFont="1"/>
    <xf numFmtId="0" fontId="22" fillId="0" borderId="0" xfId="4" applyFont="1"/>
    <xf numFmtId="0" fontId="23" fillId="0" borderId="0" xfId="4" applyFont="1"/>
    <xf numFmtId="0" fontId="23" fillId="0" borderId="0" xfId="4" applyFont="1" applyAlignment="1"/>
    <xf numFmtId="164" fontId="23" fillId="0" borderId="0" xfId="6" applyFont="1"/>
    <xf numFmtId="2" fontId="4" fillId="0" borderId="0" xfId="7" applyNumberFormat="1" applyFont="1"/>
    <xf numFmtId="171" fontId="4" fillId="0" borderId="0" xfId="7" applyNumberFormat="1" applyFont="1"/>
    <xf numFmtId="164" fontId="23" fillId="0" borderId="0" xfId="1" applyFont="1"/>
    <xf numFmtId="164" fontId="4" fillId="0" borderId="0" xfId="4" applyNumberFormat="1"/>
    <xf numFmtId="171" fontId="4" fillId="0" borderId="0" xfId="2" applyNumberFormat="1" applyFont="1"/>
    <xf numFmtId="167" fontId="4" fillId="0" borderId="0" xfId="4" applyNumberFormat="1" applyBorder="1"/>
    <xf numFmtId="10" fontId="23" fillId="0" borderId="0" xfId="2" applyNumberFormat="1" applyFont="1"/>
    <xf numFmtId="0" fontId="25" fillId="0" borderId="0" xfId="9" applyFill="1" applyBorder="1"/>
    <xf numFmtId="0" fontId="26" fillId="0" borderId="0" xfId="0" applyFont="1"/>
    <xf numFmtId="165" fontId="26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7" fillId="0" borderId="0" xfId="0" applyFont="1" applyAlignment="1"/>
    <xf numFmtId="0" fontId="4" fillId="0" borderId="0" xfId="0" applyFont="1" applyAlignment="1">
      <alignment horizontal="right"/>
    </xf>
    <xf numFmtId="0" fontId="2" fillId="0" borderId="0" xfId="0" applyFont="1" applyFill="1"/>
    <xf numFmtId="165" fontId="0" fillId="0" borderId="0" xfId="1" applyNumberFormat="1" applyFont="1" applyFill="1"/>
    <xf numFmtId="164" fontId="0" fillId="0" borderId="0" xfId="1" applyFont="1" applyFill="1"/>
    <xf numFmtId="0" fontId="27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27" fillId="0" borderId="0" xfId="0" applyFont="1"/>
    <xf numFmtId="165" fontId="26" fillId="0" borderId="0" xfId="1" applyNumberFormat="1" applyFont="1"/>
    <xf numFmtId="164" fontId="2" fillId="0" borderId="0" xfId="1" applyFont="1" applyAlignment="1">
      <alignment horizontal="center"/>
    </xf>
    <xf numFmtId="165" fontId="2" fillId="0" borderId="0" xfId="1" applyNumberFormat="1" applyFont="1"/>
    <xf numFmtId="0" fontId="2" fillId="0" borderId="4" xfId="0" applyFont="1" applyFill="1" applyBorder="1"/>
    <xf numFmtId="164" fontId="2" fillId="0" borderId="4" xfId="1" applyFont="1" applyFill="1" applyBorder="1"/>
    <xf numFmtId="165" fontId="2" fillId="0" borderId="4" xfId="1" applyNumberFormat="1" applyFont="1" applyFill="1" applyBorder="1"/>
    <xf numFmtId="0" fontId="2" fillId="0" borderId="9" xfId="0" applyFont="1" applyBorder="1"/>
    <xf numFmtId="0" fontId="2" fillId="0" borderId="10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165" fontId="0" fillId="0" borderId="0" xfId="1" applyNumberFormat="1" applyFont="1" applyBorder="1"/>
    <xf numFmtId="172" fontId="0" fillId="0" borderId="0" xfId="0" applyNumberFormat="1" applyBorder="1"/>
    <xf numFmtId="44" fontId="2" fillId="0" borderId="0" xfId="0" applyNumberFormat="1" applyFont="1" applyFill="1" applyBorder="1" applyAlignment="1">
      <alignment horizontal="center"/>
    </xf>
    <xf numFmtId="10" fontId="2" fillId="0" borderId="13" xfId="2" applyNumberFormat="1" applyFont="1" applyFill="1" applyBorder="1" applyAlignment="1">
      <alignment horizontal="center"/>
    </xf>
    <xf numFmtId="4" fontId="0" fillId="0" borderId="0" xfId="10" applyNumberFormat="1" applyFont="1"/>
    <xf numFmtId="165" fontId="0" fillId="0" borderId="0" xfId="0" applyNumberFormat="1" applyBorder="1"/>
    <xf numFmtId="10" fontId="0" fillId="0" borderId="13" xfId="2" applyNumberFormat="1" applyFont="1" applyBorder="1"/>
    <xf numFmtId="165" fontId="4" fillId="0" borderId="0" xfId="0" applyNumberFormat="1" applyFont="1" applyBorder="1"/>
    <xf numFmtId="172" fontId="4" fillId="0" borderId="0" xfId="0" applyNumberFormat="1" applyFont="1" applyBorder="1"/>
    <xf numFmtId="165" fontId="28" fillId="0" borderId="0" xfId="0" applyNumberFormat="1" applyFont="1" applyBorder="1"/>
    <xf numFmtId="172" fontId="28" fillId="0" borderId="0" xfId="0" applyNumberFormat="1" applyFont="1" applyBorder="1"/>
    <xf numFmtId="44" fontId="2" fillId="0" borderId="14" xfId="0" applyNumberFormat="1" applyFont="1" applyBorder="1"/>
    <xf numFmtId="165" fontId="29" fillId="0" borderId="4" xfId="0" applyNumberFormat="1" applyFont="1" applyBorder="1"/>
    <xf numFmtId="172" fontId="29" fillId="0" borderId="4" xfId="0" applyNumberFormat="1" applyFont="1" applyBorder="1"/>
    <xf numFmtId="172" fontId="2" fillId="0" borderId="4" xfId="0" applyNumberFormat="1" applyFont="1" applyBorder="1"/>
    <xf numFmtId="10" fontId="2" fillId="0" borderId="15" xfId="2" applyNumberFormat="1" applyFont="1" applyBorder="1"/>
    <xf numFmtId="44" fontId="4" fillId="0" borderId="0" xfId="0" applyNumberFormat="1" applyFont="1" applyFill="1"/>
    <xf numFmtId="44" fontId="4" fillId="0" borderId="0" xfId="0" applyNumberFormat="1" applyFont="1"/>
    <xf numFmtId="172" fontId="0" fillId="0" borderId="0" xfId="0" applyNumberFormat="1"/>
    <xf numFmtId="173" fontId="0" fillId="0" borderId="0" xfId="10" applyFont="1"/>
    <xf numFmtId="0" fontId="23" fillId="0" borderId="0" xfId="4" applyFont="1" applyFill="1"/>
    <xf numFmtId="0" fontId="2" fillId="0" borderId="0" xfId="4" applyFont="1" applyFill="1"/>
    <xf numFmtId="167" fontId="2" fillId="0" borderId="0" xfId="4" applyNumberFormat="1" applyFont="1" applyFill="1"/>
    <xf numFmtId="0" fontId="4" fillId="0" borderId="0" xfId="0" applyFont="1" applyFill="1"/>
    <xf numFmtId="0" fontId="25" fillId="0" borderId="2" xfId="9" applyAlignment="1">
      <alignment horizontal="center"/>
    </xf>
    <xf numFmtId="0" fontId="24" fillId="0" borderId="1" xfId="8" applyAlignment="1">
      <alignment horizontal="center"/>
    </xf>
    <xf numFmtId="0" fontId="2" fillId="0" borderId="8" xfId="4" applyFont="1" applyBorder="1" applyAlignment="1">
      <alignment horizontal="center" wrapText="1"/>
    </xf>
    <xf numFmtId="0" fontId="20" fillId="0" borderId="8" xfId="4" applyFont="1" applyBorder="1" applyAlignment="1">
      <alignment horizontal="center" wrapText="1"/>
    </xf>
    <xf numFmtId="0" fontId="20" fillId="0" borderId="0" xfId="4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wrapText="1"/>
    </xf>
    <xf numFmtId="165" fontId="4" fillId="0" borderId="0" xfId="1" applyNumberFormat="1" applyFont="1" applyAlignment="1">
      <alignment wrapText="1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Comma 2" xfId="10"/>
    <cellStyle name="Currency" xfId="1" builtinId="4"/>
    <cellStyle name="Currency 2" xfId="3"/>
    <cellStyle name="Currency 3" xfId="6"/>
    <cellStyle name="Heading 1 2" xfId="8"/>
    <cellStyle name="Heading 2 2" xfId="9"/>
    <cellStyle name="Normal" xfId="0" builtinId="0"/>
    <cellStyle name="Normal 4 2" xfId="4"/>
    <cellStyle name="Percent" xfId="2" builtinId="5"/>
    <cellStyle name="Percent 2" xfId="7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733425</xdr:colOff>
      <xdr:row>3</xdr:row>
      <xdr:rowOff>247650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4%20Work/2025%20Budget/Draft%202025%20Budget_24%20October%202024_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0%20Approved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zed Budget (2)"/>
      <sheetName val="2013 BUDGET"/>
      <sheetName val="2012 Actuals"/>
      <sheetName val="2013 WORKSHEET"/>
      <sheetName val="Water Operations"/>
      <sheetName val="Water Operations Comments"/>
      <sheetName val="Categorized Budget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</sheetNames>
    <sheetDataSet>
      <sheetData sheetId="0"/>
      <sheetData sheetId="1"/>
      <sheetData sheetId="2">
        <row r="1">
          <cell r="A1" t="str">
            <v>The Crowe Valley Conservation Authority</v>
          </cell>
        </row>
        <row r="2">
          <cell r="A2" t="str">
            <v>General Ledger Report 10 05 2024 to 10 05 2024</v>
          </cell>
        </row>
        <row r="3">
          <cell r="A3" t="str">
            <v>Sorted by: Date</v>
          </cell>
        </row>
        <row r="4">
          <cell r="C4" t="str">
            <v>Date</v>
          </cell>
          <cell r="D4" t="str">
            <v>Comment</v>
          </cell>
          <cell r="E4" t="str">
            <v>Source #</v>
          </cell>
          <cell r="F4" t="str">
            <v>JE#</v>
          </cell>
          <cell r="G4" t="str">
            <v>Debits</v>
          </cell>
          <cell r="H4" t="str">
            <v>Credits</v>
          </cell>
          <cell r="I4" t="str">
            <v>Balance</v>
          </cell>
          <cell r="J4" t="str">
            <v/>
          </cell>
        </row>
        <row r="5">
          <cell r="A5" t="str">
            <v>1005</v>
          </cell>
          <cell r="B5" t="str">
            <v>General Bank - Not Assigned to Departments</v>
          </cell>
          <cell r="I5">
            <v>196938.61</v>
          </cell>
          <cell r="J5" t="str">
            <v>Dr</v>
          </cell>
          <cell r="L5" t="str">
            <v>Before Sort</v>
          </cell>
        </row>
        <row r="6">
          <cell r="A6" t="str">
            <v>1010</v>
          </cell>
          <cell r="B6" t="str">
            <v>ING Savings Account - Not Assigned to Departments</v>
          </cell>
          <cell r="I6">
            <v>0</v>
          </cell>
          <cell r="L6" t="str">
            <v>Total</v>
          </cell>
        </row>
        <row r="7">
          <cell r="A7" t="str">
            <v>1015</v>
          </cell>
          <cell r="B7" t="str">
            <v>TD Business Investor Account - Not Assigned to Departments</v>
          </cell>
          <cell r="I7">
            <v>1042958.72</v>
          </cell>
          <cell r="J7" t="str">
            <v>Dr</v>
          </cell>
          <cell r="L7" t="str">
            <v>Rev</v>
          </cell>
        </row>
        <row r="8">
          <cell r="A8" t="str">
            <v>1020</v>
          </cell>
          <cell r="B8" t="str">
            <v>Short term investment - Not Assigned to Departments</v>
          </cell>
          <cell r="I8">
            <v>0</v>
          </cell>
          <cell r="L8" t="str">
            <v>Exp</v>
          </cell>
        </row>
        <row r="9">
          <cell r="A9" t="str">
            <v>1050</v>
          </cell>
          <cell r="B9" t="str">
            <v>Petty cash - Not Assigned to Departments</v>
          </cell>
          <cell r="I9">
            <v>125</v>
          </cell>
          <cell r="J9" t="str">
            <v>Dr</v>
          </cell>
        </row>
        <row r="10">
          <cell r="A10" t="str">
            <v>1060</v>
          </cell>
          <cell r="B10" t="str">
            <v>Petty cash/float - C.B.C.A - Not Assigned to Departments</v>
          </cell>
          <cell r="I10">
            <v>0</v>
          </cell>
        </row>
        <row r="11">
          <cell r="A11" t="str">
            <v>1080</v>
          </cell>
          <cell r="B11" t="str">
            <v>Staff coffee fund - Not Assigned to Departments</v>
          </cell>
          <cell r="I11">
            <v>0</v>
          </cell>
          <cell r="J11" t="str">
            <v>Dr</v>
          </cell>
          <cell r="L11" t="str">
            <v>After Sort</v>
          </cell>
        </row>
        <row r="12">
          <cell r="A12" t="str">
            <v>1100</v>
          </cell>
          <cell r="B12" t="str">
            <v>Due from Province of Ontario - Not Assigned to Departments</v>
          </cell>
          <cell r="I12">
            <v>0</v>
          </cell>
          <cell r="L12" t="str">
            <v>Total</v>
          </cell>
        </row>
        <row r="13">
          <cell r="A13" t="str">
            <v>1110</v>
          </cell>
          <cell r="B13" t="str">
            <v>Due from Special Reserve - Not Assigned to Departments</v>
          </cell>
          <cell r="I13">
            <v>0</v>
          </cell>
          <cell r="J13" t="str">
            <v>Dr</v>
          </cell>
          <cell r="L13" t="str">
            <v>Rev</v>
          </cell>
        </row>
        <row r="14">
          <cell r="A14" t="str">
            <v>1150</v>
          </cell>
          <cell r="B14" t="str">
            <v>Accounts receivable - Not Assigned to Departments</v>
          </cell>
          <cell r="I14">
            <v>5772.54</v>
          </cell>
          <cell r="L14" t="str">
            <v>Exp</v>
          </cell>
        </row>
        <row r="15">
          <cell r="A15" t="str">
            <v>1155</v>
          </cell>
          <cell r="B15" t="str">
            <v>Accounts receivable - other - Not Assigned to Departments</v>
          </cell>
          <cell r="I15">
            <v>70221.960000000006</v>
          </cell>
          <cell r="J15" t="str">
            <v>Dr</v>
          </cell>
        </row>
        <row r="16">
          <cell r="A16" t="str">
            <v>1156</v>
          </cell>
          <cell r="B16" t="str">
            <v>A/R =- Lower Trent - Not Assigned to Departments</v>
          </cell>
          <cell r="I16">
            <v>0</v>
          </cell>
        </row>
        <row r="17">
          <cell r="A17" t="str">
            <v>1156 - 0002</v>
          </cell>
          <cell r="B17" t="str">
            <v>A/R =- Lower Trent - Operations</v>
          </cell>
          <cell r="I17">
            <v>0</v>
          </cell>
          <cell r="J17" t="str">
            <v>Dr</v>
          </cell>
          <cell r="L17" t="str">
            <v>Actuals Sheet</v>
          </cell>
        </row>
        <row r="18">
          <cell r="A18" t="str">
            <v>1156 - 0003</v>
          </cell>
          <cell r="B18" t="str">
            <v>A/R =- Lower Trent - Source Water Protection</v>
          </cell>
          <cell r="I18">
            <v>0</v>
          </cell>
          <cell r="L18" t="str">
            <v>Rev</v>
          </cell>
        </row>
        <row r="19">
          <cell r="A19" t="str">
            <v>1156 - 0004</v>
          </cell>
          <cell r="B19" t="str">
            <v>A/R =- Lower Trent - Generic Regulations</v>
          </cell>
          <cell r="I19">
            <v>0</v>
          </cell>
          <cell r="J19" t="str">
            <v>Dr</v>
          </cell>
          <cell r="L19" t="str">
            <v>Exp</v>
          </cell>
        </row>
        <row r="20">
          <cell r="A20" t="str">
            <v>1156 - 0005</v>
          </cell>
          <cell r="B20" t="str">
            <v>A/R =- Lower Trent - Cordova Lake Dam</v>
          </cell>
          <cell r="I20">
            <v>0</v>
          </cell>
        </row>
        <row r="21">
          <cell r="A21" t="str">
            <v>1156 - 0006</v>
          </cell>
          <cell r="B21" t="str">
            <v>A/R =- Lower Trent - Round Lake Dam</v>
          </cell>
          <cell r="I21">
            <v>0</v>
          </cell>
          <cell r="J21" t="str">
            <v>Dr</v>
          </cell>
        </row>
        <row r="22">
          <cell r="A22" t="str">
            <v>1156 - 0007</v>
          </cell>
          <cell r="B22" t="str">
            <v>A/R =- Lower Trent - Kashabog Lake Dam</v>
          </cell>
          <cell r="I22">
            <v>0</v>
          </cell>
        </row>
        <row r="23">
          <cell r="A23" t="str">
            <v>1156 - 0008</v>
          </cell>
          <cell r="B23" t="str">
            <v>A/R =- Lower Trent - Hydro Plant</v>
          </cell>
          <cell r="I23">
            <v>0</v>
          </cell>
          <cell r="J23" t="str">
            <v>Dr</v>
          </cell>
        </row>
        <row r="24">
          <cell r="A24" t="str">
            <v>1156 - 0009</v>
          </cell>
          <cell r="B24" t="str">
            <v>A/R =- Lower Trent - McGeachie Conservation</v>
          </cell>
          <cell r="I24">
            <v>0</v>
          </cell>
        </row>
        <row r="25">
          <cell r="A25" t="str">
            <v>1156 - 0010</v>
          </cell>
          <cell r="B25" t="str">
            <v>A/R =- Lower Trent - Crowe Bridge Area</v>
          </cell>
          <cell r="I25">
            <v>0</v>
          </cell>
          <cell r="J25" t="str">
            <v>Dr</v>
          </cell>
        </row>
        <row r="26">
          <cell r="A26" t="str">
            <v>1156 - 0011</v>
          </cell>
          <cell r="B26" t="str">
            <v>A/R =- Lower Trent - Lands</v>
          </cell>
          <cell r="I26">
            <v>0</v>
          </cell>
        </row>
        <row r="27">
          <cell r="A27" t="str">
            <v>1156 - 0012</v>
          </cell>
          <cell r="B27" t="str">
            <v>A/R =- Lower Trent - Special Projects - Other</v>
          </cell>
          <cell r="I27">
            <v>0</v>
          </cell>
          <cell r="J27" t="str">
            <v>Dr</v>
          </cell>
        </row>
        <row r="28">
          <cell r="A28" t="str">
            <v>1156 - 0013</v>
          </cell>
          <cell r="B28" t="str">
            <v>A/R =- Lower Trent - Risk Management Official</v>
          </cell>
          <cell r="I28">
            <v>0</v>
          </cell>
        </row>
        <row r="29">
          <cell r="A29" t="str">
            <v>1156 - 0014</v>
          </cell>
          <cell r="B29" t="str">
            <v>A/R =- Lower Trent - Lower Trent Job Share</v>
          </cell>
          <cell r="G29" t="str">
            <v/>
          </cell>
          <cell r="H29" t="str">
            <v/>
          </cell>
          <cell r="I29">
            <v>0</v>
          </cell>
          <cell r="J29" t="str">
            <v>Dr</v>
          </cell>
        </row>
        <row r="30">
          <cell r="A30" t="str">
            <v>1160</v>
          </cell>
          <cell r="B30" t="str">
            <v>G.S.T. Rebate receivable - Not Assigned to Departments</v>
          </cell>
          <cell r="I30">
            <v>0</v>
          </cell>
        </row>
        <row r="31">
          <cell r="A31" t="str">
            <v>1162</v>
          </cell>
          <cell r="B31" t="str">
            <v>HST rebate - Federal portion - Not Assigned to Departments</v>
          </cell>
          <cell r="I31">
            <v>4030.6</v>
          </cell>
          <cell r="J31" t="str">
            <v>Dr</v>
          </cell>
        </row>
        <row r="32">
          <cell r="A32" t="str">
            <v>1164</v>
          </cell>
          <cell r="B32" t="str">
            <v>HST rebate - Provincial portion - Not Assigned to Departments</v>
          </cell>
          <cell r="I32">
            <v>5030.55</v>
          </cell>
        </row>
        <row r="33">
          <cell r="A33" t="str">
            <v>1165</v>
          </cell>
          <cell r="B33" t="str">
            <v>HST Rebate Interest - Not Assigned to Departments</v>
          </cell>
          <cell r="I33">
            <v>0</v>
          </cell>
          <cell r="J33" t="str">
            <v>Dr</v>
          </cell>
        </row>
        <row r="34">
          <cell r="A34" t="str">
            <v>1165 - 0001</v>
          </cell>
          <cell r="B34" t="str">
            <v>HST Rebate Interest - Administration</v>
          </cell>
          <cell r="I34">
            <v>0</v>
          </cell>
        </row>
        <row r="35">
          <cell r="A35" t="str">
            <v>1165 - 0002</v>
          </cell>
          <cell r="B35" t="str">
            <v>HST Rebate Interest - Operations</v>
          </cell>
          <cell r="I35">
            <v>0</v>
          </cell>
          <cell r="J35" t="str">
            <v>Dr</v>
          </cell>
        </row>
        <row r="36">
          <cell r="A36" t="str">
            <v>1165 - 0003</v>
          </cell>
          <cell r="B36" t="str">
            <v>HST Rebate Interest - Source Water Protection</v>
          </cell>
          <cell r="I36">
            <v>0</v>
          </cell>
        </row>
        <row r="37">
          <cell r="A37" t="str">
            <v>1165 - 0004</v>
          </cell>
          <cell r="B37" t="str">
            <v>HST Rebate Interest - Generic Regulations</v>
          </cell>
          <cell r="I37">
            <v>0</v>
          </cell>
          <cell r="J37" t="str">
            <v>Dr</v>
          </cell>
        </row>
        <row r="38">
          <cell r="A38" t="str">
            <v>1165 - 0005</v>
          </cell>
          <cell r="B38" t="str">
            <v>HST Rebate Interest - Cordova Lake Dam</v>
          </cell>
          <cell r="I38">
            <v>0</v>
          </cell>
        </row>
        <row r="39">
          <cell r="A39" t="str">
            <v>1165 - 0006</v>
          </cell>
          <cell r="B39" t="str">
            <v>HST Rebate Interest - Round Lake Dam</v>
          </cell>
          <cell r="I39">
            <v>0</v>
          </cell>
          <cell r="J39" t="str">
            <v>Dr</v>
          </cell>
        </row>
        <row r="40">
          <cell r="A40" t="str">
            <v>1165 - 0007</v>
          </cell>
          <cell r="B40" t="str">
            <v>HST Rebate Interest - Kashabog Lake Dam</v>
          </cell>
          <cell r="I40">
            <v>0</v>
          </cell>
        </row>
        <row r="41">
          <cell r="A41" t="str">
            <v>1165 - 0008</v>
          </cell>
          <cell r="B41" t="str">
            <v>HST Rebate Interest - Hydro Plant</v>
          </cell>
          <cell r="I41">
            <v>0</v>
          </cell>
          <cell r="J41" t="str">
            <v>Dr</v>
          </cell>
        </row>
        <row r="42">
          <cell r="A42" t="str">
            <v>1165 - 0009</v>
          </cell>
          <cell r="B42" t="str">
            <v>HST Rebate Interest - McGeachie Conservation</v>
          </cell>
          <cell r="I42">
            <v>0</v>
          </cell>
        </row>
        <row r="43">
          <cell r="A43" t="str">
            <v>1165 - 0010</v>
          </cell>
          <cell r="B43" t="str">
            <v>HST Rebate Interest - Crowe Bridge Area</v>
          </cell>
          <cell r="I43">
            <v>0</v>
          </cell>
          <cell r="J43" t="str">
            <v>Dr</v>
          </cell>
        </row>
        <row r="44">
          <cell r="A44" t="str">
            <v>1165 - 0011</v>
          </cell>
          <cell r="B44" t="str">
            <v>HST Rebate Interest - Lands</v>
          </cell>
          <cell r="I44">
            <v>0</v>
          </cell>
        </row>
        <row r="45">
          <cell r="A45" t="str">
            <v>1165 - 0012</v>
          </cell>
          <cell r="B45" t="str">
            <v>HST Rebate Interest - Special Projects - Other</v>
          </cell>
          <cell r="G45" t="str">
            <v/>
          </cell>
          <cell r="H45" t="str">
            <v/>
          </cell>
          <cell r="I45">
            <v>0</v>
          </cell>
          <cell r="J45" t="str">
            <v>Dr</v>
          </cell>
        </row>
        <row r="46">
          <cell r="A46" t="str">
            <v>1170</v>
          </cell>
          <cell r="B46" t="str">
            <v>Prepaid expense - Not Assigned to Departments</v>
          </cell>
          <cell r="I46">
            <v>13196.48</v>
          </cell>
        </row>
        <row r="47">
          <cell r="A47" t="str">
            <v>1175</v>
          </cell>
          <cell r="B47" t="str">
            <v>Deposits - Not Assigned to Departments</v>
          </cell>
          <cell r="I47">
            <v>0</v>
          </cell>
          <cell r="J47" t="str">
            <v>Dr</v>
          </cell>
        </row>
        <row r="48">
          <cell r="A48" t="str">
            <v>1210</v>
          </cell>
          <cell r="B48" t="str">
            <v>Allan Mills Dam - Not Assigned to Departments</v>
          </cell>
          <cell r="I48">
            <v>0</v>
          </cell>
        </row>
        <row r="49">
          <cell r="A49" t="str">
            <v>1220</v>
          </cell>
          <cell r="B49" t="str">
            <v>Belmont Lake Dam - Not Assigned to Departments</v>
          </cell>
          <cell r="I49">
            <v>0</v>
          </cell>
          <cell r="J49" t="str">
            <v>Dr</v>
          </cell>
        </row>
        <row r="50">
          <cell r="A50" t="str">
            <v>1240</v>
          </cell>
          <cell r="B50" t="str">
            <v>Marmora Dam - Not Assigned to Departments</v>
          </cell>
          <cell r="I50">
            <v>0</v>
          </cell>
        </row>
        <row r="51">
          <cell r="A51" t="str">
            <v>1260</v>
          </cell>
          <cell r="B51" t="str">
            <v>Wollaston Dam - Not Assigned to Departments</v>
          </cell>
          <cell r="I51">
            <v>0</v>
          </cell>
          <cell r="J51" t="str">
            <v>Dr</v>
          </cell>
        </row>
        <row r="52">
          <cell r="A52" t="str">
            <v>1280</v>
          </cell>
          <cell r="B52" t="str">
            <v>Chandos Lake - Not Assigned to Departments</v>
          </cell>
          <cell r="I52">
            <v>0</v>
          </cell>
        </row>
        <row r="53">
          <cell r="A53" t="str">
            <v>1300</v>
          </cell>
          <cell r="B53" t="str">
            <v>Crowe Bridge Weir - Not Assigned to Departments</v>
          </cell>
          <cell r="I53">
            <v>0</v>
          </cell>
          <cell r="J53" t="str">
            <v>Dr</v>
          </cell>
        </row>
        <row r="54">
          <cell r="A54" t="str">
            <v>1320</v>
          </cell>
          <cell r="B54" t="str">
            <v>Callaghan's Rapids Cons. Area - Not Assigned to Departments</v>
          </cell>
          <cell r="I54">
            <v>0</v>
          </cell>
        </row>
        <row r="55">
          <cell r="A55" t="str">
            <v>1340</v>
          </cell>
          <cell r="B55" t="str">
            <v>Crowe Bridge Cons. Area - Not Assigned to Departments</v>
          </cell>
          <cell r="I55">
            <v>0</v>
          </cell>
        </row>
        <row r="56">
          <cell r="A56" t="str">
            <v>1360</v>
          </cell>
          <cell r="B56" t="str">
            <v>The Gut Cons. Area - Not Assigned to Departments</v>
          </cell>
          <cell r="I56">
            <v>0</v>
          </cell>
          <cell r="J56" t="str">
            <v>Dr</v>
          </cell>
        </row>
        <row r="57">
          <cell r="A57" t="str">
            <v>1380</v>
          </cell>
          <cell r="B57" t="str">
            <v>Reforestation Properties - Not Assigned to Departments</v>
          </cell>
          <cell r="I57">
            <v>0</v>
          </cell>
        </row>
        <row r="58">
          <cell r="A58" t="str">
            <v>1400</v>
          </cell>
          <cell r="B58" t="str">
            <v>Canoe Routes - Not Assigned to Departments</v>
          </cell>
          <cell r="I58">
            <v>0</v>
          </cell>
          <cell r="J58" t="str">
            <v>Dr</v>
          </cell>
        </row>
        <row r="59">
          <cell r="A59" t="str">
            <v>1420</v>
          </cell>
          <cell r="B59" t="str">
            <v>Belmont Channelization - Not Assigned to Departments</v>
          </cell>
          <cell r="I59">
            <v>0</v>
          </cell>
        </row>
        <row r="60">
          <cell r="A60" t="str">
            <v>1440</v>
          </cell>
          <cell r="B60" t="str">
            <v>Plato Creek Rehabilitation - Not Assigned to Departments</v>
          </cell>
          <cell r="I60">
            <v>0</v>
          </cell>
          <cell r="J60" t="str">
            <v>Dr</v>
          </cell>
        </row>
        <row r="61">
          <cell r="A61" t="str">
            <v>1460</v>
          </cell>
          <cell r="B61" t="str">
            <v>Lasswade Dam - Not Assigned to Departments</v>
          </cell>
          <cell r="I61">
            <v>0</v>
          </cell>
        </row>
        <row r="62">
          <cell r="A62" t="str">
            <v>1480</v>
          </cell>
          <cell r="B62" t="str">
            <v>Crowe River Channel Imporvements - Not Assigned to Departments</v>
          </cell>
          <cell r="I62">
            <v>0</v>
          </cell>
          <cell r="J62" t="str">
            <v>Dr</v>
          </cell>
        </row>
        <row r="63">
          <cell r="A63" t="str">
            <v>1500</v>
          </cell>
          <cell r="B63" t="str">
            <v>Oak Lake Dam - Not Assigned to Departments</v>
          </cell>
          <cell r="I63">
            <v>0</v>
          </cell>
        </row>
        <row r="64">
          <cell r="A64" t="str">
            <v>1520</v>
          </cell>
          <cell r="B64" t="str">
            <v>Cashel Lake Dam - Not Assigned to Departments</v>
          </cell>
          <cell r="I64">
            <v>0</v>
          </cell>
          <cell r="J64" t="str">
            <v>Dr</v>
          </cell>
        </row>
        <row r="65">
          <cell r="A65" t="str">
            <v>1540</v>
          </cell>
          <cell r="B65" t="str">
            <v>Marmora Greenbelt - Not Assigned to Departments</v>
          </cell>
          <cell r="I65">
            <v>0</v>
          </cell>
        </row>
        <row r="66">
          <cell r="A66" t="str">
            <v>1560</v>
          </cell>
          <cell r="B66" t="str">
            <v>Administration Office - Not Assigned to Departments</v>
          </cell>
          <cell r="I66">
            <v>0</v>
          </cell>
          <cell r="J66" t="str">
            <v>Dr</v>
          </cell>
        </row>
        <row r="67">
          <cell r="A67" t="str">
            <v>1580</v>
          </cell>
          <cell r="B67" t="str">
            <v>Workshop/Garage - Not Assigned to Departments</v>
          </cell>
          <cell r="I67">
            <v>0</v>
          </cell>
        </row>
        <row r="68">
          <cell r="A68" t="str">
            <v>1600</v>
          </cell>
          <cell r="B68" t="str">
            <v>Streamflow Forecast System - Not Assigned to Departments</v>
          </cell>
          <cell r="I68">
            <v>0</v>
          </cell>
          <cell r="J68" t="str">
            <v>Dr</v>
          </cell>
        </row>
        <row r="69">
          <cell r="A69" t="str">
            <v>1620</v>
          </cell>
          <cell r="B69" t="str">
            <v>McGeachie Conservation Area - Not Assigned to Departments</v>
          </cell>
          <cell r="I69">
            <v>0</v>
          </cell>
        </row>
        <row r="70">
          <cell r="A70" t="str">
            <v>1630</v>
          </cell>
          <cell r="B70" t="str">
            <v>Land - Not Assigned to Departments</v>
          </cell>
          <cell r="I70">
            <v>56215.65</v>
          </cell>
          <cell r="J70" t="str">
            <v>Dr</v>
          </cell>
        </row>
        <row r="71">
          <cell r="A71" t="str">
            <v>1640</v>
          </cell>
          <cell r="B71" t="str">
            <v>Land improvements - Not Assigned to Departments</v>
          </cell>
          <cell r="I71">
            <v>25087.25</v>
          </cell>
        </row>
        <row r="72">
          <cell r="A72" t="str">
            <v>1645</v>
          </cell>
          <cell r="B72" t="str">
            <v>Land improvements - A/A - Not Assigned to Departments</v>
          </cell>
          <cell r="I72">
            <v>11067.85</v>
          </cell>
          <cell r="J72" t="str">
            <v>Dr</v>
          </cell>
        </row>
        <row r="73">
          <cell r="A73" t="str">
            <v>1650</v>
          </cell>
          <cell r="B73" t="str">
            <v>Buildings - Not Assigned to Departments</v>
          </cell>
          <cell r="I73">
            <v>290882.51</v>
          </cell>
        </row>
        <row r="74">
          <cell r="A74" t="str">
            <v>1655</v>
          </cell>
          <cell r="B74" t="str">
            <v>Buildings - A/A - Not Assigned to Departments</v>
          </cell>
          <cell r="I74">
            <v>216808.51</v>
          </cell>
          <cell r="J74" t="str">
            <v>Dr</v>
          </cell>
        </row>
        <row r="75">
          <cell r="A75" t="str">
            <v>1660</v>
          </cell>
          <cell r="B75" t="str">
            <v>Furniture, tools and equipment - Not Assigned to Departments</v>
          </cell>
          <cell r="I75">
            <v>143430.1</v>
          </cell>
        </row>
        <row r="76">
          <cell r="A76" t="str">
            <v>1665</v>
          </cell>
          <cell r="B76" t="str">
            <v>Furniture, tools and equipment -A/A - Not Assigned to Departments</v>
          </cell>
          <cell r="I76">
            <v>61812.99</v>
          </cell>
          <cell r="J76" t="str">
            <v>Dr</v>
          </cell>
        </row>
        <row r="77">
          <cell r="A77" t="str">
            <v>1670</v>
          </cell>
          <cell r="B77" t="str">
            <v>Automotive equipment - Not Assigned to Departments</v>
          </cell>
          <cell r="I77">
            <v>96824.55</v>
          </cell>
        </row>
        <row r="78">
          <cell r="A78" t="str">
            <v>1675</v>
          </cell>
          <cell r="B78" t="str">
            <v>Automotive equipment - A/A - Not Assigned to Departments</v>
          </cell>
          <cell r="I78">
            <v>63903.54</v>
          </cell>
          <cell r="J78" t="str">
            <v>Dr</v>
          </cell>
        </row>
        <row r="79">
          <cell r="A79" t="str">
            <v>1680</v>
          </cell>
          <cell r="B79" t="str">
            <v>Computer hardware and software - Not Assigned to Departments</v>
          </cell>
          <cell r="I79">
            <v>480742.55</v>
          </cell>
        </row>
        <row r="80">
          <cell r="A80" t="str">
            <v>1685</v>
          </cell>
          <cell r="B80" t="str">
            <v>Computer hardware/software-A/A - Not Assigned to Departments</v>
          </cell>
          <cell r="I80">
            <v>469576.85</v>
          </cell>
          <cell r="J80" t="str">
            <v>Dr</v>
          </cell>
        </row>
        <row r="81">
          <cell r="A81" t="str">
            <v>1690</v>
          </cell>
          <cell r="B81" t="str">
            <v>Infrastructure - Not Assigned to Departments</v>
          </cell>
          <cell r="I81">
            <v>1406926.29</v>
          </cell>
        </row>
        <row r="82">
          <cell r="A82" t="str">
            <v>1695</v>
          </cell>
          <cell r="B82" t="str">
            <v>Infrastructure - A/A - Not Assigned to Departments</v>
          </cell>
          <cell r="I82">
            <v>1335423</v>
          </cell>
          <cell r="J82" t="str">
            <v>Dr</v>
          </cell>
        </row>
        <row r="83">
          <cell r="A83" t="str">
            <v>2100</v>
          </cell>
          <cell r="B83" t="str">
            <v>Accounts payable - Not Assigned to Departments</v>
          </cell>
          <cell r="I83">
            <v>38399.65</v>
          </cell>
        </row>
        <row r="84">
          <cell r="A84" t="str">
            <v>2105</v>
          </cell>
          <cell r="B84" t="str">
            <v>Accounts payable - other - Not Assigned to Departments</v>
          </cell>
          <cell r="I84">
            <v>8293.59</v>
          </cell>
          <cell r="J84" t="str">
            <v>Dr</v>
          </cell>
        </row>
        <row r="85">
          <cell r="A85" t="str">
            <v>2140</v>
          </cell>
          <cell r="B85" t="str">
            <v>Accrued liabilities - Not Assigned to Departments</v>
          </cell>
          <cell r="I85">
            <v>68975.149999999994</v>
          </cell>
        </row>
        <row r="86">
          <cell r="A86" t="str">
            <v>2145</v>
          </cell>
          <cell r="B86" t="str">
            <v>Vacation Payable - Not Assigned to Departments</v>
          </cell>
          <cell r="I86">
            <v>0</v>
          </cell>
          <cell r="J86" t="str">
            <v>Dr</v>
          </cell>
        </row>
        <row r="87">
          <cell r="A87" t="str">
            <v>2145 - 0001</v>
          </cell>
          <cell r="B87" t="str">
            <v>Vacation Payable - Administration</v>
          </cell>
          <cell r="I87">
            <v>0</v>
          </cell>
        </row>
        <row r="88">
          <cell r="A88" t="str">
            <v>2145 - 0002</v>
          </cell>
          <cell r="B88" t="str">
            <v>Vacation Payable - Operations</v>
          </cell>
          <cell r="I88">
            <v>0</v>
          </cell>
        </row>
        <row r="89">
          <cell r="A89" t="str">
            <v>2145 - 0003</v>
          </cell>
          <cell r="B89" t="str">
            <v>Vacation Payable - Source Water Protection</v>
          </cell>
          <cell r="I89">
            <v>0</v>
          </cell>
          <cell r="J89" t="str">
            <v>Dr</v>
          </cell>
        </row>
        <row r="90">
          <cell r="A90" t="str">
            <v>2145 - 0004</v>
          </cell>
          <cell r="B90" t="str">
            <v>Vacation Payable - Generic Regulations</v>
          </cell>
          <cell r="I90">
            <v>0</v>
          </cell>
        </row>
        <row r="91">
          <cell r="A91" t="str">
            <v>2145 - 0005</v>
          </cell>
          <cell r="B91" t="str">
            <v>Vacation Payable - Cordova Lake Dam</v>
          </cell>
          <cell r="I91">
            <v>0</v>
          </cell>
          <cell r="J91" t="str">
            <v>Dr</v>
          </cell>
        </row>
        <row r="92">
          <cell r="A92" t="str">
            <v>2145 - 0006</v>
          </cell>
          <cell r="B92" t="str">
            <v>Vacation Payable - Round Lake Dam</v>
          </cell>
          <cell r="I92">
            <v>0</v>
          </cell>
        </row>
        <row r="93">
          <cell r="A93" t="str">
            <v>2145 - 0007</v>
          </cell>
          <cell r="B93" t="str">
            <v>Vacation Payable - Kashabog Lake Dam</v>
          </cell>
          <cell r="I93">
            <v>0</v>
          </cell>
          <cell r="J93" t="str">
            <v>Dr</v>
          </cell>
        </row>
        <row r="94">
          <cell r="A94" t="str">
            <v>2145 - 0008</v>
          </cell>
          <cell r="B94" t="str">
            <v>Vacation Payable - Hydro Plant</v>
          </cell>
          <cell r="I94">
            <v>0</v>
          </cell>
        </row>
        <row r="95">
          <cell r="A95" t="str">
            <v>2145 - 0009</v>
          </cell>
          <cell r="B95" t="str">
            <v>Vacation Payable - McGeachie Conservation</v>
          </cell>
          <cell r="I95">
            <v>0</v>
          </cell>
          <cell r="J95" t="str">
            <v>Dr</v>
          </cell>
        </row>
        <row r="96">
          <cell r="A96" t="str">
            <v>2145 - 0010</v>
          </cell>
          <cell r="B96" t="str">
            <v>Vacation Payable - Crowe Bridge Area</v>
          </cell>
          <cell r="I96">
            <v>0</v>
          </cell>
        </row>
        <row r="97">
          <cell r="A97" t="str">
            <v>2145 - 0011</v>
          </cell>
          <cell r="B97" t="str">
            <v>Vacation Payable - Lands</v>
          </cell>
          <cell r="I97">
            <v>0</v>
          </cell>
          <cell r="J97" t="str">
            <v>Dr</v>
          </cell>
        </row>
        <row r="98">
          <cell r="A98" t="str">
            <v>2145 - 0012</v>
          </cell>
          <cell r="B98" t="str">
            <v>Vacation Payable - Special Projects - Other</v>
          </cell>
          <cell r="G98" t="str">
            <v/>
          </cell>
          <cell r="H98" t="str">
            <v/>
          </cell>
          <cell r="I98">
            <v>0</v>
          </cell>
        </row>
        <row r="99">
          <cell r="A99" t="str">
            <v>2150</v>
          </cell>
          <cell r="B99" t="str">
            <v>Payroll - other payable - Not Assigned to Departments</v>
          </cell>
          <cell r="I99">
            <v>0</v>
          </cell>
          <cell r="J99" t="str">
            <v>Dr</v>
          </cell>
        </row>
        <row r="100">
          <cell r="A100" t="str">
            <v>2200</v>
          </cell>
          <cell r="B100" t="str">
            <v>Provincial sales tax payable - Not Assigned to Departments</v>
          </cell>
          <cell r="I100">
            <v>0</v>
          </cell>
        </row>
        <row r="101">
          <cell r="A101" t="str">
            <v>2215</v>
          </cell>
          <cell r="B101" t="str">
            <v>G.S.T. - Paid out (ITC's) - Not Assigned to Departments</v>
          </cell>
          <cell r="I101">
            <v>0</v>
          </cell>
          <cell r="J101" t="str">
            <v>Dr</v>
          </cell>
        </row>
        <row r="102">
          <cell r="A102" t="str">
            <v>2220</v>
          </cell>
          <cell r="B102" t="str">
            <v>G.S.T. - Rebates - Not Assigned to Departments</v>
          </cell>
          <cell r="I102">
            <v>0</v>
          </cell>
        </row>
        <row r="103">
          <cell r="A103" t="str">
            <v>2225</v>
          </cell>
          <cell r="B103" t="str">
            <v>G.S.T. - Collected - Not Assigned to Departments</v>
          </cell>
          <cell r="I103">
            <v>0</v>
          </cell>
          <cell r="J103" t="str">
            <v>Dr</v>
          </cell>
        </row>
        <row r="104">
          <cell r="A104" t="str">
            <v>2300</v>
          </cell>
          <cell r="B104" t="str">
            <v>Employer Health Tax payable - Not Assigned to Departments</v>
          </cell>
          <cell r="I104">
            <v>9977.8799999999992</v>
          </cell>
        </row>
        <row r="105">
          <cell r="A105" t="str">
            <v>2320</v>
          </cell>
          <cell r="B105" t="str">
            <v>C.P.P. payable - Not Assigned to Departments</v>
          </cell>
          <cell r="I105">
            <v>0</v>
          </cell>
          <cell r="J105" t="str">
            <v>Dr</v>
          </cell>
        </row>
        <row r="106">
          <cell r="A106" t="str">
            <v>2325</v>
          </cell>
          <cell r="B106" t="str">
            <v>E.I. payable - Not Assigned to Departments</v>
          </cell>
          <cell r="I106">
            <v>0</v>
          </cell>
        </row>
        <row r="107">
          <cell r="A107" t="str">
            <v>2330</v>
          </cell>
          <cell r="B107" t="str">
            <v>Income tax payable - Not Assigned to Departments</v>
          </cell>
          <cell r="I107">
            <v>0</v>
          </cell>
          <cell r="J107" t="str">
            <v>Dr</v>
          </cell>
        </row>
        <row r="108">
          <cell r="A108" t="str">
            <v>2335</v>
          </cell>
          <cell r="B108" t="str">
            <v>Group Benefits/Life Ins. Payable - Not Assigned to Departments</v>
          </cell>
          <cell r="I108">
            <v>0</v>
          </cell>
        </row>
        <row r="109">
          <cell r="A109" t="str">
            <v>2335 - 0001</v>
          </cell>
          <cell r="B109" t="str">
            <v>Group Benefits/Life Ins. Payable - Administration</v>
          </cell>
          <cell r="I109">
            <v>0</v>
          </cell>
          <cell r="J109" t="str">
            <v>Dr</v>
          </cell>
        </row>
        <row r="110">
          <cell r="A110" t="str">
            <v>2335 - 0002</v>
          </cell>
          <cell r="B110" t="str">
            <v>Group Benefits/Life Ins. Payable - Operations</v>
          </cell>
          <cell r="I110">
            <v>584.96</v>
          </cell>
        </row>
        <row r="111">
          <cell r="A111" t="str">
            <v>2335 - 0003</v>
          </cell>
          <cell r="B111" t="str">
            <v>Group Benefits/Life Ins. Payable - Source Water Protection</v>
          </cell>
          <cell r="I111">
            <v>0</v>
          </cell>
          <cell r="J111" t="str">
            <v>Dr</v>
          </cell>
        </row>
        <row r="112">
          <cell r="A112" t="str">
            <v>2335 - 0004</v>
          </cell>
          <cell r="B112" t="str">
            <v>Group Benefits/Life Ins. Payable - Generic Regulations</v>
          </cell>
          <cell r="I112">
            <v>0</v>
          </cell>
        </row>
        <row r="113">
          <cell r="A113" t="str">
            <v>2335 - 0005</v>
          </cell>
          <cell r="B113" t="str">
            <v>Group Benefits/Life Ins. Payable - Cordova Lake Dam</v>
          </cell>
          <cell r="I113">
            <v>32.43</v>
          </cell>
          <cell r="J113" t="str">
            <v>Dr</v>
          </cell>
        </row>
        <row r="114">
          <cell r="A114" t="str">
            <v>2335 - 0006</v>
          </cell>
          <cell r="B114" t="str">
            <v>Group Benefits/Life Ins. Payable - Round Lake Dam</v>
          </cell>
          <cell r="I114">
            <v>18.75</v>
          </cell>
        </row>
        <row r="115">
          <cell r="A115" t="str">
            <v>2335 - 0007</v>
          </cell>
          <cell r="B115" t="str">
            <v>Group Benefits/Life Ins. Payable - Kashabog Lake Dam</v>
          </cell>
          <cell r="I115">
            <v>13.66</v>
          </cell>
          <cell r="J115" t="str">
            <v>Dr</v>
          </cell>
        </row>
        <row r="116">
          <cell r="A116" t="str">
            <v>2335 - 0008</v>
          </cell>
          <cell r="B116" t="str">
            <v>Group Benefits/Life Ins. Payable - Hydro Plant</v>
          </cell>
          <cell r="I116">
            <v>60.75</v>
          </cell>
        </row>
        <row r="117">
          <cell r="A117" t="str">
            <v>2335 - 0009</v>
          </cell>
          <cell r="B117" t="str">
            <v>Group Benefits/Life Ins. Payable - McGeachie Conservation</v>
          </cell>
          <cell r="I117">
            <v>0</v>
          </cell>
          <cell r="J117" t="str">
            <v>Dr</v>
          </cell>
        </row>
        <row r="118">
          <cell r="A118" t="str">
            <v>2335 - 0010</v>
          </cell>
          <cell r="B118" t="str">
            <v>Group Benefits/Life Ins. Payable - Crowe Bridge Area</v>
          </cell>
          <cell r="I118">
            <v>0</v>
          </cell>
        </row>
        <row r="119">
          <cell r="A119" t="str">
            <v>2335 - 0011</v>
          </cell>
          <cell r="B119" t="str">
            <v>Group Benefits/Life Ins. Payable - Lands</v>
          </cell>
          <cell r="I119">
            <v>0</v>
          </cell>
          <cell r="J119" t="str">
            <v>Dr</v>
          </cell>
        </row>
        <row r="120">
          <cell r="A120" t="str">
            <v>2335 - 0012</v>
          </cell>
          <cell r="B120" t="str">
            <v>Group Benefits/Life Ins. Payable - Special Projects - Other</v>
          </cell>
          <cell r="G120" t="str">
            <v/>
          </cell>
          <cell r="H120" t="str">
            <v/>
          </cell>
          <cell r="I120">
            <v>0</v>
          </cell>
        </row>
        <row r="121">
          <cell r="A121" t="str">
            <v>2340</v>
          </cell>
          <cell r="B121" t="str">
            <v>R.R.S.P. payable - Not Assigned to Departments</v>
          </cell>
          <cell r="I121">
            <v>177.3</v>
          </cell>
          <cell r="J121" t="str">
            <v>Dr</v>
          </cell>
        </row>
        <row r="122">
          <cell r="A122" t="str">
            <v>2345</v>
          </cell>
          <cell r="B122" t="str">
            <v>OMERS payable - Not Assigned to Departments</v>
          </cell>
          <cell r="I122">
            <v>0.01</v>
          </cell>
        </row>
        <row r="123">
          <cell r="A123" t="str">
            <v>2350</v>
          </cell>
          <cell r="B123" t="str">
            <v>W.S.I.B. payable - Not Assigned to Departments</v>
          </cell>
          <cell r="I123">
            <v>6042.38</v>
          </cell>
          <cell r="J123" t="str">
            <v>Dr</v>
          </cell>
        </row>
        <row r="124">
          <cell r="A124" t="str">
            <v>2390</v>
          </cell>
          <cell r="B124" t="str">
            <v>Garnishment - Not Assigned to Departments</v>
          </cell>
          <cell r="I124">
            <v>0</v>
          </cell>
        </row>
        <row r="125">
          <cell r="A125" t="str">
            <v>2390 - 0001</v>
          </cell>
          <cell r="B125" t="str">
            <v>Garnishment - Administration</v>
          </cell>
          <cell r="I125">
            <v>0</v>
          </cell>
          <cell r="J125" t="str">
            <v>Dr</v>
          </cell>
        </row>
        <row r="126">
          <cell r="A126" t="str">
            <v>2390 - 0002</v>
          </cell>
          <cell r="B126" t="str">
            <v>Garnishment - Operations</v>
          </cell>
          <cell r="I126">
            <v>0</v>
          </cell>
        </row>
        <row r="127">
          <cell r="A127" t="str">
            <v>2390 - 0003</v>
          </cell>
          <cell r="B127" t="str">
            <v>Garnishment - Source Water Protection</v>
          </cell>
          <cell r="I127">
            <v>0</v>
          </cell>
          <cell r="J127" t="str">
            <v>Dr</v>
          </cell>
        </row>
        <row r="128">
          <cell r="A128" t="str">
            <v>2390 - 0004</v>
          </cell>
          <cell r="B128" t="str">
            <v>Garnishment - Generic Regulations</v>
          </cell>
          <cell r="I128">
            <v>0</v>
          </cell>
        </row>
        <row r="129">
          <cell r="A129" t="str">
            <v>2390 - 0005</v>
          </cell>
          <cell r="B129" t="str">
            <v>Garnishment - Cordova Lake Dam</v>
          </cell>
          <cell r="I129">
            <v>0</v>
          </cell>
          <cell r="J129" t="str">
            <v>Dr</v>
          </cell>
        </row>
        <row r="130">
          <cell r="A130" t="str">
            <v>2390 - 0006</v>
          </cell>
          <cell r="B130" t="str">
            <v>Garnishment - Round Lake Dam</v>
          </cell>
          <cell r="I130">
            <v>0</v>
          </cell>
        </row>
        <row r="131">
          <cell r="A131" t="str">
            <v>2390 - 0007</v>
          </cell>
          <cell r="B131" t="str">
            <v>Garnishment - Kashabog Lake Dam</v>
          </cell>
          <cell r="I131">
            <v>0</v>
          </cell>
          <cell r="J131" t="str">
            <v>Dr</v>
          </cell>
        </row>
        <row r="132">
          <cell r="A132" t="str">
            <v>2390 - 0008</v>
          </cell>
          <cell r="B132" t="str">
            <v>Garnishment - Hydro Plant</v>
          </cell>
          <cell r="I132">
            <v>0</v>
          </cell>
        </row>
        <row r="133">
          <cell r="A133" t="str">
            <v>2390 - 0009</v>
          </cell>
          <cell r="B133" t="str">
            <v>Garnishment - McGeachie Conservation</v>
          </cell>
          <cell r="I133">
            <v>0</v>
          </cell>
          <cell r="J133" t="str">
            <v>Dr</v>
          </cell>
        </row>
        <row r="134">
          <cell r="A134" t="str">
            <v>2390 - 0010</v>
          </cell>
          <cell r="B134" t="str">
            <v>Garnishment - Crowe Bridge Area</v>
          </cell>
          <cell r="I134">
            <v>0</v>
          </cell>
        </row>
        <row r="135">
          <cell r="A135" t="str">
            <v>2390 - 0011</v>
          </cell>
          <cell r="B135" t="str">
            <v>Garnishment - Lands</v>
          </cell>
          <cell r="I135">
            <v>0</v>
          </cell>
          <cell r="J135" t="str">
            <v>Dr</v>
          </cell>
        </row>
        <row r="136">
          <cell r="A136" t="str">
            <v>2390 - 0012</v>
          </cell>
          <cell r="B136" t="str">
            <v>Garnishment - Special Projects - Other</v>
          </cell>
          <cell r="G136" t="str">
            <v/>
          </cell>
          <cell r="H136" t="str">
            <v/>
          </cell>
          <cell r="I136">
            <v>0</v>
          </cell>
        </row>
        <row r="137">
          <cell r="A137" t="str">
            <v>2600</v>
          </cell>
          <cell r="B137" t="str">
            <v>Deferred Revenue - Not Assigned to Departments</v>
          </cell>
          <cell r="I137">
            <v>110276.79</v>
          </cell>
          <cell r="J137" t="str">
            <v>Dr</v>
          </cell>
        </row>
        <row r="138">
          <cell r="A138" t="str">
            <v>2610</v>
          </cell>
          <cell r="B138" t="str">
            <v>Deferred Contributions - Callaghans - Not Assigned to Departments</v>
          </cell>
          <cell r="I138">
            <v>11748.39</v>
          </cell>
        </row>
        <row r="139">
          <cell r="A139" t="str">
            <v>2610 - 0001</v>
          </cell>
          <cell r="B139" t="str">
            <v>Deferred Contributions - Callaghans - Administration</v>
          </cell>
          <cell r="I139">
            <v>0</v>
          </cell>
          <cell r="J139" t="str">
            <v>Dr</v>
          </cell>
        </row>
        <row r="140">
          <cell r="A140" t="str">
            <v>2610 - 0002</v>
          </cell>
          <cell r="B140" t="str">
            <v>Deferred Contributions - Callaghans - Operations</v>
          </cell>
          <cell r="I140">
            <v>0</v>
          </cell>
        </row>
        <row r="141">
          <cell r="A141" t="str">
            <v>2610 - 0003</v>
          </cell>
          <cell r="B141" t="str">
            <v>Deferred Contributions - Callaghans - Source Water Protection</v>
          </cell>
          <cell r="I141">
            <v>0</v>
          </cell>
          <cell r="J141" t="str">
            <v>Cr</v>
          </cell>
        </row>
        <row r="142">
          <cell r="A142" t="str">
            <v>2610 - 0004</v>
          </cell>
          <cell r="B142" t="str">
            <v>Deferred Contributions - Callaghans - Generic Regulations</v>
          </cell>
          <cell r="I142">
            <v>0</v>
          </cell>
        </row>
        <row r="143">
          <cell r="A143" t="str">
            <v>2610 - 0005</v>
          </cell>
          <cell r="B143" t="str">
            <v>Deferred Contributions - Callaghans - Cordova Lake Dam</v>
          </cell>
          <cell r="I143">
            <v>0</v>
          </cell>
          <cell r="J143" t="str">
            <v>Dr</v>
          </cell>
        </row>
        <row r="144">
          <cell r="A144" t="str">
            <v>2610 - 0006</v>
          </cell>
          <cell r="B144" t="str">
            <v>Deferred Contributions - Callaghans - Round Lake Dam</v>
          </cell>
          <cell r="I144">
            <v>0</v>
          </cell>
        </row>
        <row r="145">
          <cell r="A145" t="str">
            <v>2610 - 0007</v>
          </cell>
          <cell r="B145" t="str">
            <v>Deferred Contributions - Callaghans - Kashabog Lake Dam</v>
          </cell>
          <cell r="I145">
            <v>0</v>
          </cell>
          <cell r="J145" t="str">
            <v>Cr</v>
          </cell>
        </row>
        <row r="146">
          <cell r="A146" t="str">
            <v>2610 - 0008</v>
          </cell>
          <cell r="B146" t="str">
            <v>Deferred Contributions - Callaghans - Hydro Plant</v>
          </cell>
          <cell r="I146">
            <v>0</v>
          </cell>
        </row>
        <row r="147">
          <cell r="A147" t="str">
            <v>2610 - 0009</v>
          </cell>
          <cell r="B147" t="str">
            <v>Deferred Contributions - Callaghans - McGeachie Conservation</v>
          </cell>
          <cell r="I147">
            <v>0</v>
          </cell>
          <cell r="J147" t="str">
            <v>Dr</v>
          </cell>
        </row>
        <row r="148">
          <cell r="A148" t="str">
            <v>2610 - 0010</v>
          </cell>
          <cell r="B148" t="str">
            <v>Deferred Contributions - Callaghans - Crowe Bridge Area</v>
          </cell>
          <cell r="I148">
            <v>0</v>
          </cell>
        </row>
        <row r="149">
          <cell r="A149" t="str">
            <v>2610 - 0011</v>
          </cell>
          <cell r="B149" t="str">
            <v>Deferred Contributions - Callaghans - Lands</v>
          </cell>
          <cell r="I149">
            <v>0</v>
          </cell>
          <cell r="J149" t="str">
            <v>Cr</v>
          </cell>
        </row>
        <row r="150">
          <cell r="A150" t="str">
            <v>2610 - 0012</v>
          </cell>
          <cell r="B150" t="str">
            <v>Deferred Contributions - Callaghans - Special Projects - Other</v>
          </cell>
          <cell r="I150">
            <v>0</v>
          </cell>
        </row>
        <row r="151">
          <cell r="A151" t="str">
            <v>2610 - 0013</v>
          </cell>
          <cell r="B151" t="str">
            <v>Deferred Contributions - Callaghans - Risk Management Official</v>
          </cell>
          <cell r="I151">
            <v>0</v>
          </cell>
          <cell r="J151" t="str">
            <v>Dr</v>
          </cell>
        </row>
        <row r="152">
          <cell r="A152" t="str">
            <v>2610 - 0014</v>
          </cell>
          <cell r="B152" t="str">
            <v>Deferred Contributions - Callaghans - Lower Trent Job Share</v>
          </cell>
          <cell r="G152" t="str">
            <v/>
          </cell>
          <cell r="H152" t="str">
            <v/>
          </cell>
          <cell r="I152">
            <v>0</v>
          </cell>
        </row>
        <row r="153">
          <cell r="A153" t="str">
            <v>2800</v>
          </cell>
          <cell r="B153" t="str">
            <v>Bank advances - Not Assigned to Departments</v>
          </cell>
          <cell r="I153">
            <v>0</v>
          </cell>
          <cell r="J153" t="str">
            <v>Cr</v>
          </cell>
        </row>
        <row r="154">
          <cell r="A154" t="str">
            <v>3100</v>
          </cell>
          <cell r="B154" t="str">
            <v>Contingency Reserve - Not Assigned to Departments</v>
          </cell>
          <cell r="I154">
            <v>0</v>
          </cell>
        </row>
        <row r="155">
          <cell r="A155" t="str">
            <v>3110</v>
          </cell>
          <cell r="B155" t="str">
            <v>Crowe Bridge Cons Area reserve - Not Assigned to Departments</v>
          </cell>
          <cell r="I155">
            <v>0</v>
          </cell>
          <cell r="J155" t="str">
            <v>Dr</v>
          </cell>
        </row>
        <row r="156">
          <cell r="A156" t="str">
            <v>3120</v>
          </cell>
          <cell r="B156" t="str">
            <v>Equipment reserve - Not Assigned to Departments</v>
          </cell>
          <cell r="I156">
            <v>49730</v>
          </cell>
        </row>
        <row r="157">
          <cell r="A157" t="str">
            <v>3130</v>
          </cell>
          <cell r="B157" t="str">
            <v>Consol Hydro Shared Rev reserve - Not Assigned to Departments</v>
          </cell>
          <cell r="I157">
            <v>0</v>
          </cell>
          <cell r="J157" t="str">
            <v>Cr</v>
          </cell>
        </row>
        <row r="158">
          <cell r="A158" t="str">
            <v>3140</v>
          </cell>
          <cell r="B158" t="str">
            <v>C.A.P. reserve - Not Assigned to Departments</v>
          </cell>
          <cell r="I158">
            <v>34.58</v>
          </cell>
        </row>
        <row r="159">
          <cell r="A159" t="str">
            <v>3150</v>
          </cell>
          <cell r="B159" t="str">
            <v>General reserve - Not Assigned to Departments</v>
          </cell>
          <cell r="I159">
            <v>0</v>
          </cell>
          <cell r="J159" t="str">
            <v>Dr</v>
          </cell>
        </row>
        <row r="160">
          <cell r="A160" t="str">
            <v>3170</v>
          </cell>
          <cell r="B160" t="str">
            <v>McGeachie C.A. reserve - Not Assigned to Departments</v>
          </cell>
          <cell r="I160">
            <v>0</v>
          </cell>
        </row>
        <row r="161">
          <cell r="A161" t="str">
            <v>3180</v>
          </cell>
          <cell r="B161" t="str">
            <v>Agreement Forest reserve - Not Assigned to Departments</v>
          </cell>
          <cell r="I161">
            <v>0</v>
          </cell>
          <cell r="J161" t="str">
            <v>Cr</v>
          </cell>
        </row>
        <row r="162">
          <cell r="A162" t="str">
            <v>3200</v>
          </cell>
          <cell r="B162" t="str">
            <v>Equity in Capital Assets - Not Assigned to Departments</v>
          </cell>
          <cell r="I162">
            <v>0</v>
          </cell>
        </row>
        <row r="163">
          <cell r="A163" t="str">
            <v>3250</v>
          </cell>
          <cell r="B163" t="str">
            <v>Capital asset fund balance - Not Assigned to Departments</v>
          </cell>
          <cell r="I163">
            <v>742745</v>
          </cell>
          <cell r="J163" t="str">
            <v>Cr</v>
          </cell>
        </row>
        <row r="164">
          <cell r="A164" t="str">
            <v>3250 - 0001</v>
          </cell>
          <cell r="B164" t="str">
            <v>Capital asset fund balance - Administration</v>
          </cell>
          <cell r="I164">
            <v>0</v>
          </cell>
        </row>
        <row r="165">
          <cell r="A165" t="str">
            <v>3250 - 0002</v>
          </cell>
          <cell r="B165" t="str">
            <v>Capital asset fund balance - Operations</v>
          </cell>
          <cell r="I165">
            <v>0</v>
          </cell>
          <cell r="J165" t="str">
            <v>Cr</v>
          </cell>
        </row>
        <row r="166">
          <cell r="A166" t="str">
            <v>3250 - 0003</v>
          </cell>
          <cell r="B166" t="str">
            <v>Capital asset fund balance - Source Water Protection</v>
          </cell>
          <cell r="I166">
            <v>0</v>
          </cell>
        </row>
        <row r="167">
          <cell r="A167" t="str">
            <v>3250 - 0004</v>
          </cell>
          <cell r="B167" t="str">
            <v>Capital asset fund balance - Generic Regulations</v>
          </cell>
          <cell r="I167">
            <v>0</v>
          </cell>
          <cell r="J167" t="str">
            <v>Cr</v>
          </cell>
        </row>
        <row r="168">
          <cell r="A168" t="str">
            <v>3250 - 0005</v>
          </cell>
          <cell r="B168" t="str">
            <v>Capital asset fund balance - Cordova Lake Dam</v>
          </cell>
          <cell r="I168">
            <v>0</v>
          </cell>
        </row>
        <row r="169">
          <cell r="A169" t="str">
            <v>3250 - 0006</v>
          </cell>
          <cell r="B169" t="str">
            <v>Capital asset fund balance - Round Lake Dam</v>
          </cell>
          <cell r="I169">
            <v>0</v>
          </cell>
          <cell r="J169" t="str">
            <v>Cr</v>
          </cell>
        </row>
        <row r="170">
          <cell r="A170" t="str">
            <v>3250 - 0007</v>
          </cell>
          <cell r="B170" t="str">
            <v>Capital asset fund balance - Kashabog Lake Dam</v>
          </cell>
          <cell r="I170">
            <v>0</v>
          </cell>
        </row>
        <row r="171">
          <cell r="A171" t="str">
            <v>3250 - 0008</v>
          </cell>
          <cell r="B171" t="str">
            <v>Capital asset fund balance - Hydro Plant</v>
          </cell>
          <cell r="I171">
            <v>0</v>
          </cell>
          <cell r="J171" t="str">
            <v>Cr</v>
          </cell>
        </row>
        <row r="172">
          <cell r="A172" t="str">
            <v>3250 - 0009</v>
          </cell>
          <cell r="B172" t="str">
            <v>Capital asset fund balance - McGeachie Conservation</v>
          </cell>
          <cell r="I172">
            <v>0</v>
          </cell>
        </row>
        <row r="173">
          <cell r="A173" t="str">
            <v>3250 - 0010</v>
          </cell>
          <cell r="B173" t="str">
            <v>Capital asset fund balance - Crowe Bridge Area</v>
          </cell>
          <cell r="I173">
            <v>0</v>
          </cell>
          <cell r="J173" t="str">
            <v>Cr</v>
          </cell>
        </row>
        <row r="174">
          <cell r="A174" t="str">
            <v>3250 - 0011</v>
          </cell>
          <cell r="B174" t="str">
            <v>Capital asset fund balance - Lands</v>
          </cell>
          <cell r="I174">
            <v>0</v>
          </cell>
        </row>
        <row r="175">
          <cell r="A175" t="str">
            <v>3250 - 0012</v>
          </cell>
          <cell r="B175" t="str">
            <v>Capital asset fund balance - Special Projects - Other</v>
          </cell>
          <cell r="G175" t="str">
            <v/>
          </cell>
          <cell r="H175" t="str">
            <v/>
          </cell>
          <cell r="I175">
            <v>0</v>
          </cell>
          <cell r="J175" t="str">
            <v>Cr</v>
          </cell>
        </row>
        <row r="176">
          <cell r="A176" t="str">
            <v>3350</v>
          </cell>
          <cell r="B176" t="str">
            <v>General Surplus - Not Assigned to Departments</v>
          </cell>
          <cell r="I176">
            <v>1453367.71</v>
          </cell>
        </row>
        <row r="177">
          <cell r="A177" t="str">
            <v>3350 - 0001</v>
          </cell>
          <cell r="B177" t="str">
            <v>General Surplus - Administration</v>
          </cell>
          <cell r="I177">
            <v>4543103.47</v>
          </cell>
          <cell r="J177" t="str">
            <v>Cr</v>
          </cell>
        </row>
        <row r="178">
          <cell r="A178" t="str">
            <v>3350 - 0002</v>
          </cell>
          <cell r="B178" t="str">
            <v>General Surplus - Operations</v>
          </cell>
          <cell r="I178">
            <v>4074881.6</v>
          </cell>
        </row>
        <row r="179">
          <cell r="A179" t="str">
            <v>3350 - 0003</v>
          </cell>
          <cell r="B179" t="str">
            <v>General Surplus - Source Water Protection</v>
          </cell>
          <cell r="I179">
            <v>68182.880000000005</v>
          </cell>
          <cell r="J179" t="str">
            <v>Cr</v>
          </cell>
        </row>
        <row r="180">
          <cell r="A180" t="str">
            <v>3350 - 0004</v>
          </cell>
          <cell r="B180" t="str">
            <v>General Surplus - Generic Regulations</v>
          </cell>
          <cell r="I180">
            <v>429269.92</v>
          </cell>
        </row>
        <row r="181">
          <cell r="A181" t="str">
            <v>3350 - 0005</v>
          </cell>
          <cell r="B181" t="str">
            <v>General Surplus - Cordova Lake Dam</v>
          </cell>
          <cell r="I181">
            <v>22951.3</v>
          </cell>
          <cell r="J181" t="str">
            <v>Cr</v>
          </cell>
        </row>
        <row r="182">
          <cell r="A182" t="str">
            <v>3350 - 0006</v>
          </cell>
          <cell r="B182" t="str">
            <v>General Surplus - Round Lake Dam</v>
          </cell>
          <cell r="I182">
            <v>18027.060000000001</v>
          </cell>
        </row>
        <row r="183">
          <cell r="A183" t="str">
            <v>3350 - 0007</v>
          </cell>
          <cell r="B183" t="str">
            <v>General Surplus - Kashabog Lake Dam</v>
          </cell>
          <cell r="I183">
            <v>35073.47</v>
          </cell>
          <cell r="J183" t="str">
            <v>Cr</v>
          </cell>
        </row>
        <row r="184">
          <cell r="A184" t="str">
            <v>3350 - 0008</v>
          </cell>
          <cell r="B184" t="str">
            <v>General Surplus - Hydro Plant</v>
          </cell>
          <cell r="I184">
            <v>314512.68</v>
          </cell>
        </row>
        <row r="185">
          <cell r="A185" t="str">
            <v>3350 - 0009</v>
          </cell>
          <cell r="B185" t="str">
            <v>General Surplus - McGeachie Conservation</v>
          </cell>
          <cell r="I185">
            <v>4448.59</v>
          </cell>
          <cell r="J185" t="str">
            <v>Cr</v>
          </cell>
        </row>
        <row r="186">
          <cell r="A186" t="str">
            <v>3350 - 0010</v>
          </cell>
          <cell r="B186" t="str">
            <v>General Surplus - Crowe Bridge Area</v>
          </cell>
          <cell r="I186">
            <v>8300.65</v>
          </cell>
        </row>
        <row r="187">
          <cell r="A187" t="str">
            <v>3350 - 0011</v>
          </cell>
          <cell r="B187" t="str">
            <v>General Surplus - Lands</v>
          </cell>
          <cell r="I187">
            <v>29353.34</v>
          </cell>
          <cell r="J187" t="str">
            <v>Cr</v>
          </cell>
        </row>
        <row r="188">
          <cell r="A188" t="str">
            <v>3350 - 0012</v>
          </cell>
          <cell r="B188" t="str">
            <v>General Surplus - Special Projects - Other</v>
          </cell>
          <cell r="I188">
            <v>86886.8</v>
          </cell>
        </row>
        <row r="189">
          <cell r="A189" t="str">
            <v>3350 - 0013</v>
          </cell>
          <cell r="B189" t="str">
            <v>General Surplus - Risk Management Official</v>
          </cell>
          <cell r="I189">
            <v>50538.2</v>
          </cell>
          <cell r="J189" t="str">
            <v>Cr</v>
          </cell>
        </row>
        <row r="190">
          <cell r="A190" t="str">
            <v>3350 - 0014</v>
          </cell>
          <cell r="B190" t="str">
            <v>General Surplus - Lower Trent Job Share</v>
          </cell>
          <cell r="G190" t="str">
            <v/>
          </cell>
          <cell r="H190" t="str">
            <v/>
          </cell>
          <cell r="I190">
            <v>469.2</v>
          </cell>
        </row>
        <row r="191">
          <cell r="A191" t="str">
            <v>4005</v>
          </cell>
          <cell r="B191" t="str">
            <v>Provincial Grant - Operations - Not Assigned to Departments</v>
          </cell>
          <cell r="I191">
            <v>0</v>
          </cell>
          <cell r="J191" t="str">
            <v>Cr</v>
          </cell>
          <cell r="K191" t="str">
            <v>budget levy tot</v>
          </cell>
          <cell r="L191">
            <v>820134</v>
          </cell>
        </row>
        <row r="192">
          <cell r="A192" t="str">
            <v>4010</v>
          </cell>
          <cell r="B192" t="str">
            <v>Provinicial Grant - Capital - Not Assigned to Departments</v>
          </cell>
          <cell r="I192">
            <v>0</v>
          </cell>
          <cell r="K192" t="str">
            <v>water</v>
          </cell>
          <cell r="L192">
            <v>711892</v>
          </cell>
        </row>
        <row r="193">
          <cell r="A193" t="str">
            <v>4015</v>
          </cell>
          <cell r="B193" t="str">
            <v>Provincial Grant - other - Not Assigned to Departments</v>
          </cell>
          <cell r="I193">
            <v>59554.18</v>
          </cell>
          <cell r="J193" t="str">
            <v>Cr</v>
          </cell>
          <cell r="K193" t="str">
            <v>land</v>
          </cell>
          <cell r="L193">
            <v>3865</v>
          </cell>
        </row>
        <row r="194">
          <cell r="A194" t="str">
            <v>4100</v>
          </cell>
          <cell r="B194" t="str">
            <v>Levies - Operations - Not Assigned to Departments</v>
          </cell>
          <cell r="I194">
            <v>0</v>
          </cell>
          <cell r="K194" t="str">
            <v>sp proj</v>
          </cell>
          <cell r="L194">
            <v>13468</v>
          </cell>
        </row>
        <row r="195">
          <cell r="A195" t="str">
            <v>4100 - 0001</v>
          </cell>
          <cell r="B195" t="str">
            <v>Levies - Operations - Administration</v>
          </cell>
          <cell r="I195">
            <v>0</v>
          </cell>
          <cell r="K195" t="str">
            <v>capital</v>
          </cell>
          <cell r="L195">
            <v>31901</v>
          </cell>
        </row>
        <row r="196">
          <cell r="A196" t="str">
            <v>4100 - 0002</v>
          </cell>
          <cell r="B196" t="str">
            <v>Levies - Operations - Operations</v>
          </cell>
          <cell r="I196">
            <v>364417.51</v>
          </cell>
          <cell r="J196" t="str">
            <v>Cr</v>
          </cell>
          <cell r="K196" t="str">
            <v>Asset</v>
          </cell>
          <cell r="L196">
            <v>34008</v>
          </cell>
        </row>
        <row r="197">
          <cell r="A197" t="str">
            <v>4100 - 0004</v>
          </cell>
          <cell r="B197" t="str">
            <v>Levies - Operations - Generic Regulations</v>
          </cell>
          <cell r="I197">
            <v>0</v>
          </cell>
          <cell r="K197" t="str">
            <v>Infrastructure</v>
          </cell>
          <cell r="L197">
            <v>25000</v>
          </cell>
        </row>
        <row r="198">
          <cell r="A198" t="str">
            <v>4100 - 0011</v>
          </cell>
          <cell r="B198" t="str">
            <v>Levies - Operations - Lands</v>
          </cell>
          <cell r="G198" t="str">
            <v/>
          </cell>
          <cell r="H198" t="str">
            <v/>
          </cell>
          <cell r="I198">
            <v>1978.49</v>
          </cell>
          <cell r="J198" t="str">
            <v>Cr</v>
          </cell>
          <cell r="L198">
            <v>820134</v>
          </cell>
        </row>
        <row r="199">
          <cell r="A199" t="str">
            <v>4100 - 0003</v>
          </cell>
          <cell r="B199" t="str">
            <v>Levies - Operations - Special Projects</v>
          </cell>
          <cell r="I199">
            <v>6894.27</v>
          </cell>
        </row>
        <row r="200">
          <cell r="B200" t="str">
            <v>capital levies enetered manually</v>
          </cell>
          <cell r="I200">
            <v>30206.19</v>
          </cell>
        </row>
        <row r="201">
          <cell r="A201" t="str">
            <v>4110</v>
          </cell>
          <cell r="B201" t="str">
            <v>Levies - Capital - Not Assigned to Departments</v>
          </cell>
          <cell r="I201">
            <v>16330.12</v>
          </cell>
        </row>
        <row r="202">
          <cell r="A202" t="str">
            <v>4130</v>
          </cell>
          <cell r="B202" t="str">
            <v>Wood Sales - Not Assigned to Departments</v>
          </cell>
          <cell r="I202">
            <v>0</v>
          </cell>
          <cell r="J202" t="str">
            <v>Cr</v>
          </cell>
          <cell r="K202">
            <v>419826.58</v>
          </cell>
        </row>
        <row r="203">
          <cell r="A203" t="str">
            <v>4136</v>
          </cell>
          <cell r="B203" t="str">
            <v>Gen Regs-Watershed Advisory Hearing - Not Assigned to Departments</v>
          </cell>
          <cell r="I203">
            <v>0</v>
          </cell>
        </row>
        <row r="204">
          <cell r="A204" t="str">
            <v>4136 - 0004</v>
          </cell>
          <cell r="B204" t="str">
            <v>Gen Regs-Watershed Advisory Hearing - Generic Regulations</v>
          </cell>
          <cell r="G204" t="str">
            <v/>
          </cell>
          <cell r="H204" t="str">
            <v/>
          </cell>
          <cell r="I204">
            <v>0</v>
          </cell>
          <cell r="J204" t="str">
            <v>Cr</v>
          </cell>
        </row>
        <row r="205">
          <cell r="A205" t="str">
            <v>4137</v>
          </cell>
          <cell r="B205" t="str">
            <v>Generic Regn's - Severance Review - Not Assigned to Departments</v>
          </cell>
          <cell r="I205">
            <v>0</v>
          </cell>
        </row>
        <row r="206">
          <cell r="A206" t="str">
            <v>4137 - 0004</v>
          </cell>
          <cell r="B206" t="str">
            <v>Generic Regn's - Severance Review - Generic Regulations</v>
          </cell>
          <cell r="G206" t="str">
            <v/>
          </cell>
          <cell r="H206" t="str">
            <v/>
          </cell>
          <cell r="I206">
            <v>0</v>
          </cell>
          <cell r="J206" t="str">
            <v>Cr</v>
          </cell>
        </row>
        <row r="207">
          <cell r="A207" t="str">
            <v>4138</v>
          </cell>
          <cell r="B207" t="str">
            <v>Generic Reg'ns - Full Property App. - Not Assigned to Departments</v>
          </cell>
          <cell r="I207">
            <v>0</v>
          </cell>
        </row>
        <row r="208">
          <cell r="A208" t="str">
            <v>4138 - 0004</v>
          </cell>
          <cell r="B208" t="str">
            <v>Generic Reg'ns - Full Property App. - Generic Regulations</v>
          </cell>
          <cell r="G208" t="str">
            <v/>
          </cell>
          <cell r="H208" t="str">
            <v/>
          </cell>
          <cell r="I208">
            <v>0</v>
          </cell>
          <cell r="J208" t="str">
            <v>Cr</v>
          </cell>
        </row>
        <row r="209">
          <cell r="A209" t="str">
            <v>4139</v>
          </cell>
          <cell r="B209" t="str">
            <v>Generic Reg'ns - Misc - Not Assigned to Departments</v>
          </cell>
          <cell r="I209">
            <v>0</v>
          </cell>
        </row>
        <row r="210">
          <cell r="A210" t="str">
            <v>4139 - 0004</v>
          </cell>
          <cell r="B210" t="str">
            <v>Generic Reg'ns - Misc - Generic Regulations</v>
          </cell>
          <cell r="G210" t="str">
            <v/>
          </cell>
          <cell r="H210" t="str">
            <v/>
          </cell>
          <cell r="I210">
            <v>0</v>
          </cell>
          <cell r="J210" t="str">
            <v>Cr</v>
          </cell>
        </row>
        <row r="211">
          <cell r="A211" t="str">
            <v>4140</v>
          </cell>
          <cell r="B211" t="str">
            <v>Generic Reg'ns - Minor Work App. - Not Assigned to Departments</v>
          </cell>
          <cell r="I211">
            <v>0</v>
          </cell>
        </row>
        <row r="212">
          <cell r="A212" t="str">
            <v>4140 - 0004</v>
          </cell>
          <cell r="B212" t="str">
            <v>Generic Reg'ns - Minor Work App. - Generic Regulations</v>
          </cell>
          <cell r="G212" t="str">
            <v/>
          </cell>
          <cell r="H212" t="str">
            <v/>
          </cell>
          <cell r="I212">
            <v>0</v>
          </cell>
          <cell r="J212" t="str">
            <v>Cr</v>
          </cell>
        </row>
        <row r="213">
          <cell r="A213" t="str">
            <v>4141</v>
          </cell>
          <cell r="B213" t="str">
            <v>Generic Reg'ns - Basic Work App - Not Assigned to Departments</v>
          </cell>
          <cell r="I213">
            <v>0</v>
          </cell>
        </row>
        <row r="214">
          <cell r="A214" t="str">
            <v>4141 - 0004</v>
          </cell>
          <cell r="B214" t="str">
            <v>Generic Reg'ns - Basic Work App - Generic Regulations</v>
          </cell>
          <cell r="G214" t="str">
            <v/>
          </cell>
          <cell r="H214" t="str">
            <v/>
          </cell>
          <cell r="I214">
            <v>0</v>
          </cell>
          <cell r="J214" t="str">
            <v>Cr</v>
          </cell>
        </row>
        <row r="215">
          <cell r="A215" t="str">
            <v>4142</v>
          </cell>
          <cell r="B215" t="str">
            <v>Generic Reg'ns - Standard Work App - Not Assigned to Departments</v>
          </cell>
          <cell r="I215">
            <v>0</v>
          </cell>
        </row>
        <row r="216">
          <cell r="A216" t="str">
            <v>4142 - 0004</v>
          </cell>
          <cell r="B216" t="str">
            <v>Generic Reg'ns - Standard Work App - Generic Regulations</v>
          </cell>
          <cell r="G216" t="str">
            <v/>
          </cell>
          <cell r="H216" t="str">
            <v/>
          </cell>
          <cell r="I216">
            <v>0</v>
          </cell>
          <cell r="J216" t="str">
            <v>Cr</v>
          </cell>
        </row>
        <row r="217">
          <cell r="A217" t="str">
            <v>4143</v>
          </cell>
          <cell r="B217" t="str">
            <v>Generic Reg'ns - Major Work App - Not Assigned to Departments</v>
          </cell>
          <cell r="I217">
            <v>0</v>
          </cell>
        </row>
        <row r="218">
          <cell r="A218" t="str">
            <v>4143 - 0004</v>
          </cell>
          <cell r="B218" t="str">
            <v>Generic Reg'ns - Major Work App - Generic Regulations</v>
          </cell>
          <cell r="G218" t="str">
            <v/>
          </cell>
          <cell r="H218" t="str">
            <v/>
          </cell>
          <cell r="I218">
            <v>0</v>
          </cell>
          <cell r="J218" t="str">
            <v>Cr</v>
          </cell>
        </row>
        <row r="219">
          <cell r="A219" t="str">
            <v>4144</v>
          </cell>
          <cell r="B219" t="str">
            <v>Generic Reg'ns - Permit Amendment - Not Assigned to Departments</v>
          </cell>
          <cell r="I219">
            <v>0</v>
          </cell>
        </row>
        <row r="220">
          <cell r="A220" t="str">
            <v>4144 - 0004</v>
          </cell>
          <cell r="B220" t="str">
            <v>Generic Reg'ns - Permit Amendment - Generic Regulations</v>
          </cell>
          <cell r="G220" t="str">
            <v/>
          </cell>
          <cell r="H220" t="str">
            <v/>
          </cell>
          <cell r="I220">
            <v>0</v>
          </cell>
          <cell r="J220" t="str">
            <v>Cr</v>
          </cell>
        </row>
        <row r="221">
          <cell r="A221" t="str">
            <v>4145</v>
          </cell>
          <cell r="B221" t="str">
            <v>Generic Reg'ns - Survey - Not Assigned to Departments</v>
          </cell>
          <cell r="I221">
            <v>0</v>
          </cell>
        </row>
        <row r="222">
          <cell r="A222" t="str">
            <v>4145 - 0004</v>
          </cell>
          <cell r="B222" t="str">
            <v>Generic Reg'ns - Survey - Generic Regulations</v>
          </cell>
          <cell r="G222" t="str">
            <v/>
          </cell>
          <cell r="H222" t="str">
            <v/>
          </cell>
          <cell r="I222">
            <v>0</v>
          </cell>
          <cell r="J222" t="str">
            <v>Cr</v>
          </cell>
        </row>
        <row r="223">
          <cell r="A223" t="str">
            <v>4146</v>
          </cell>
          <cell r="B223" t="str">
            <v>Generic Reg'ns - Lawyers Enquiries - Not Assigned to Departments</v>
          </cell>
          <cell r="I223">
            <v>0</v>
          </cell>
        </row>
        <row r="224">
          <cell r="A224" t="str">
            <v>4146 - 0004</v>
          </cell>
          <cell r="B224" t="str">
            <v>Generic Reg'ns - Lawyers Enquiries - Generic Regulations</v>
          </cell>
          <cell r="G224" t="str">
            <v/>
          </cell>
          <cell r="H224" t="str">
            <v/>
          </cell>
          <cell r="I224">
            <v>0</v>
          </cell>
          <cell r="J224" t="str">
            <v>Cr</v>
          </cell>
        </row>
        <row r="225">
          <cell r="A225" t="str">
            <v>4147</v>
          </cell>
          <cell r="B225" t="str">
            <v>Generic Reg'ns - Technical services - Not Assigned to Departments</v>
          </cell>
          <cell r="I225">
            <v>0</v>
          </cell>
        </row>
        <row r="226">
          <cell r="A226" t="str">
            <v>4147 - 0004</v>
          </cell>
          <cell r="B226" t="str">
            <v>Generic Reg'ns - Technical services - Generic Regulations</v>
          </cell>
          <cell r="G226" t="str">
            <v/>
          </cell>
          <cell r="H226" t="str">
            <v/>
          </cell>
          <cell r="I226">
            <v>0</v>
          </cell>
          <cell r="J226" t="str">
            <v>Cr</v>
          </cell>
        </row>
        <row r="227">
          <cell r="A227" t="str">
            <v>4148</v>
          </cell>
          <cell r="B227" t="str">
            <v>Generic Reg'ns - Infractions - Not Assigned to Departments</v>
          </cell>
          <cell r="I227">
            <v>0</v>
          </cell>
        </row>
        <row r="228">
          <cell r="A228" t="str">
            <v>4148 - 0004</v>
          </cell>
          <cell r="B228" t="str">
            <v>Generic Reg'ns - Infractions - Generic Regulations</v>
          </cell>
          <cell r="G228" t="str">
            <v/>
          </cell>
          <cell r="H228" t="str">
            <v/>
          </cell>
          <cell r="I228">
            <v>0</v>
          </cell>
          <cell r="J228" t="str">
            <v>Cr</v>
          </cell>
        </row>
        <row r="229">
          <cell r="A229" t="str">
            <v>4149</v>
          </cell>
          <cell r="B229" t="str">
            <v>Generic Reg'ns - Subdivisions - Not Assigned to Departments</v>
          </cell>
          <cell r="I229">
            <v>0</v>
          </cell>
        </row>
        <row r="230">
          <cell r="A230" t="str">
            <v>4149 - 0004</v>
          </cell>
          <cell r="B230" t="str">
            <v>Generic Reg'ns - Subdivisions - Generic Regulations</v>
          </cell>
          <cell r="G230" t="str">
            <v/>
          </cell>
          <cell r="H230" t="str">
            <v/>
          </cell>
          <cell r="I230">
            <v>0</v>
          </cell>
          <cell r="J230" t="str">
            <v>Cr</v>
          </cell>
        </row>
        <row r="231">
          <cell r="A231" t="str">
            <v>4150</v>
          </cell>
          <cell r="B231" t="str">
            <v>Capital - Special Benefitting - Not Assigned to Departments</v>
          </cell>
          <cell r="I231">
            <v>0</v>
          </cell>
        </row>
        <row r="232">
          <cell r="A232" t="str">
            <v>4160</v>
          </cell>
          <cell r="B232" t="str">
            <v>Source Water Protection - Not Assigned to Departments</v>
          </cell>
          <cell r="I232">
            <v>0</v>
          </cell>
          <cell r="J232" t="str">
            <v>Cr</v>
          </cell>
        </row>
        <row r="233">
          <cell r="A233" t="str">
            <v>4160 - 0003</v>
          </cell>
          <cell r="B233" t="str">
            <v>Source Water Protection - Source Water Protection</v>
          </cell>
          <cell r="G233" t="str">
            <v/>
          </cell>
          <cell r="H233" t="str">
            <v/>
          </cell>
          <cell r="I233">
            <v>38162.800000000003</v>
          </cell>
        </row>
        <row r="234">
          <cell r="A234" t="str">
            <v>4163</v>
          </cell>
          <cell r="B234" t="str">
            <v>Risk Management Official Services - Not Assigned to Departments</v>
          </cell>
          <cell r="I234">
            <v>0</v>
          </cell>
          <cell r="J234" t="str">
            <v>Cr</v>
          </cell>
        </row>
        <row r="235">
          <cell r="A235" t="str">
            <v>4163 - 0001</v>
          </cell>
          <cell r="B235" t="str">
            <v>Risk Management Official Services - Administration</v>
          </cell>
          <cell r="I235">
            <v>0</v>
          </cell>
        </row>
        <row r="236">
          <cell r="A236" t="str">
            <v>4163 - 0003</v>
          </cell>
          <cell r="B236" t="str">
            <v>Risk Management Official Services - Source Water Protection</v>
          </cell>
          <cell r="I236">
            <v>0</v>
          </cell>
          <cell r="J236" t="str">
            <v>Cr</v>
          </cell>
        </row>
        <row r="237">
          <cell r="A237" t="str">
            <v>4163 - 0013</v>
          </cell>
          <cell r="B237" t="str">
            <v>Risk Management Official Services - Risk Management Official</v>
          </cell>
          <cell r="G237" t="str">
            <v/>
          </cell>
          <cell r="H237" t="str">
            <v/>
          </cell>
          <cell r="I237">
            <v>0</v>
          </cell>
        </row>
        <row r="238">
          <cell r="A238" t="str">
            <v>4165</v>
          </cell>
          <cell r="B238" t="str">
            <v>PGMN/PWQMN Monitoring Programs - Not Assigned to Departments</v>
          </cell>
          <cell r="I238">
            <v>0</v>
          </cell>
          <cell r="J238" t="str">
            <v>Cr</v>
          </cell>
        </row>
        <row r="239">
          <cell r="A239" t="str">
            <v>4165 - 0001</v>
          </cell>
          <cell r="B239" t="str">
            <v>PGMN/PWQMN Monitoring Programs - Administration</v>
          </cell>
          <cell r="I239">
            <v>0</v>
          </cell>
        </row>
        <row r="240">
          <cell r="A240" t="str">
            <v>4165 - 0002</v>
          </cell>
          <cell r="B240" t="str">
            <v>PGMN/PWQMN Monitoring Programs - Operations</v>
          </cell>
          <cell r="G240" t="str">
            <v/>
          </cell>
          <cell r="H240" t="str">
            <v/>
          </cell>
          <cell r="I240">
            <v>0</v>
          </cell>
          <cell r="J240" t="str">
            <v>Cr</v>
          </cell>
        </row>
        <row r="241">
          <cell r="A241" t="str">
            <v>4170</v>
          </cell>
          <cell r="B241" t="str">
            <v>OBBN Regional Project - Not Assigned to Departments</v>
          </cell>
          <cell r="I241">
            <v>0</v>
          </cell>
        </row>
        <row r="242">
          <cell r="A242" t="str">
            <v>4170 - 0001</v>
          </cell>
          <cell r="B242" t="str">
            <v>OBBN Regional Project - Administration</v>
          </cell>
          <cell r="G242" t="str">
            <v/>
          </cell>
          <cell r="H242" t="str">
            <v/>
          </cell>
          <cell r="I242">
            <v>0</v>
          </cell>
        </row>
        <row r="243">
          <cell r="A243" t="str">
            <v>4172</v>
          </cell>
          <cell r="B243" t="str">
            <v>Benthics Services Agreements - Not Assigned to Departments</v>
          </cell>
          <cell r="I243">
            <v>0</v>
          </cell>
          <cell r="J243" t="str">
            <v>Cr</v>
          </cell>
        </row>
        <row r="244">
          <cell r="A244" t="str">
            <v>4172 - 0001</v>
          </cell>
          <cell r="B244" t="str">
            <v>Benthics Services Agreements - Administration</v>
          </cell>
          <cell r="I244">
            <v>0</v>
          </cell>
        </row>
        <row r="245">
          <cell r="A245" t="str">
            <v>4172 - 0003</v>
          </cell>
          <cell r="B245" t="str">
            <v>Benthics Services Agreements - Source Water Protection</v>
          </cell>
          <cell r="I245">
            <v>0</v>
          </cell>
          <cell r="J245" t="str">
            <v>Cr</v>
          </cell>
        </row>
        <row r="246">
          <cell r="A246" t="str">
            <v>4172 - 0012</v>
          </cell>
          <cell r="B246" t="str">
            <v>Benthics Services Agreements - Special Projects - Other</v>
          </cell>
          <cell r="G246" t="str">
            <v/>
          </cell>
          <cell r="H246" t="str">
            <v/>
          </cell>
          <cell r="I246">
            <v>0</v>
          </cell>
        </row>
        <row r="247">
          <cell r="A247" t="str">
            <v>4175</v>
          </cell>
          <cell r="B247" t="str">
            <v>OBBN ID Project - Not Assigned to Departments</v>
          </cell>
          <cell r="I247">
            <v>0</v>
          </cell>
          <cell r="J247" t="str">
            <v>Cr</v>
          </cell>
        </row>
        <row r="248">
          <cell r="A248" t="str">
            <v>4175 - 0001</v>
          </cell>
          <cell r="B248" t="str">
            <v>OBBN ID Project - Administration</v>
          </cell>
          <cell r="I248">
            <v>0</v>
          </cell>
        </row>
        <row r="249">
          <cell r="A249" t="str">
            <v>4175 - 0002</v>
          </cell>
          <cell r="B249" t="str">
            <v>OBBN ID Project - Operations</v>
          </cell>
          <cell r="I249">
            <v>0</v>
          </cell>
          <cell r="J249" t="str">
            <v>Cr</v>
          </cell>
        </row>
        <row r="250">
          <cell r="A250" t="str">
            <v>4175 - 0003</v>
          </cell>
          <cell r="B250" t="str">
            <v>OBBN ID Project - Source Water Protection</v>
          </cell>
          <cell r="I250">
            <v>0</v>
          </cell>
        </row>
        <row r="251">
          <cell r="A251" t="str">
            <v>4175 - 0004</v>
          </cell>
          <cell r="B251" t="str">
            <v>OBBN ID Project - Generic Regulations</v>
          </cell>
          <cell r="I251">
            <v>0</v>
          </cell>
          <cell r="J251" t="str">
            <v>Cr</v>
          </cell>
        </row>
        <row r="252">
          <cell r="A252" t="str">
            <v>4175 - 0005</v>
          </cell>
          <cell r="B252" t="str">
            <v>OBBN ID Project - Cordova Lake Dam</v>
          </cell>
          <cell r="I252">
            <v>0</v>
          </cell>
        </row>
        <row r="253">
          <cell r="A253" t="str">
            <v>4175 - 0006</v>
          </cell>
          <cell r="B253" t="str">
            <v>OBBN ID Project - Round Lake Dam</v>
          </cell>
          <cell r="I253">
            <v>0</v>
          </cell>
          <cell r="J253" t="str">
            <v>Cr</v>
          </cell>
        </row>
        <row r="254">
          <cell r="A254" t="str">
            <v>4175 - 0007</v>
          </cell>
          <cell r="B254" t="str">
            <v>OBBN ID Project - Kashabog Lake Dam</v>
          </cell>
          <cell r="I254">
            <v>0</v>
          </cell>
        </row>
        <row r="255">
          <cell r="A255" t="str">
            <v>4175 - 0008</v>
          </cell>
          <cell r="B255" t="str">
            <v>OBBN ID Project - Hydro Plant</v>
          </cell>
          <cell r="I255">
            <v>0</v>
          </cell>
          <cell r="J255" t="str">
            <v>Cr</v>
          </cell>
        </row>
        <row r="256">
          <cell r="A256" t="str">
            <v>4175 - 0009</v>
          </cell>
          <cell r="B256" t="str">
            <v>OBBN ID Project - McGeachie Conservation</v>
          </cell>
          <cell r="I256">
            <v>0</v>
          </cell>
        </row>
        <row r="257">
          <cell r="A257" t="str">
            <v>4175 - 0010</v>
          </cell>
          <cell r="B257" t="str">
            <v>OBBN ID Project - Crowe Bridge Area</v>
          </cell>
          <cell r="I257">
            <v>0</v>
          </cell>
          <cell r="J257" t="str">
            <v>Cr</v>
          </cell>
        </row>
        <row r="258">
          <cell r="A258" t="str">
            <v>4175 - 0011</v>
          </cell>
          <cell r="B258" t="str">
            <v>OBBN ID Project - Lands</v>
          </cell>
          <cell r="I258">
            <v>0</v>
          </cell>
        </row>
        <row r="259">
          <cell r="A259" t="str">
            <v>4175 - 0012</v>
          </cell>
          <cell r="B259" t="str">
            <v>OBBN ID Project - Special Projects - Other</v>
          </cell>
          <cell r="G259" t="str">
            <v/>
          </cell>
          <cell r="H259" t="str">
            <v/>
          </cell>
          <cell r="I259">
            <v>0</v>
          </cell>
          <cell r="J259" t="str">
            <v>Cr</v>
          </cell>
        </row>
        <row r="260">
          <cell r="A260" t="str">
            <v>4180</v>
          </cell>
          <cell r="B260" t="str">
            <v>General Projects - Not Assigned to Departments</v>
          </cell>
          <cell r="I260">
            <v>0</v>
          </cell>
        </row>
        <row r="261">
          <cell r="A261" t="str">
            <v>4180 - 0001</v>
          </cell>
          <cell r="B261" t="str">
            <v>General Projects - Administration</v>
          </cell>
          <cell r="I261">
            <v>0</v>
          </cell>
          <cell r="J261" t="str">
            <v>Cr</v>
          </cell>
        </row>
        <row r="262">
          <cell r="A262" t="str">
            <v>4180 - 0002</v>
          </cell>
          <cell r="B262" t="str">
            <v>General Projects - Operations</v>
          </cell>
          <cell r="I262">
            <v>0</v>
          </cell>
        </row>
        <row r="263">
          <cell r="A263" t="str">
            <v>4180 - 0003</v>
          </cell>
          <cell r="B263" t="str">
            <v>General Projects - Source Water Protection</v>
          </cell>
          <cell r="I263">
            <v>0</v>
          </cell>
          <cell r="J263" t="str">
            <v>Cr</v>
          </cell>
        </row>
        <row r="264">
          <cell r="A264" t="str">
            <v>4180 - 0009</v>
          </cell>
          <cell r="B264" t="str">
            <v>General Projects - McGeachie Conservation</v>
          </cell>
          <cell r="G264" t="str">
            <v/>
          </cell>
          <cell r="H264" t="str">
            <v/>
          </cell>
          <cell r="I264">
            <v>0</v>
          </cell>
        </row>
        <row r="265">
          <cell r="A265" t="str">
            <v>4200</v>
          </cell>
          <cell r="B265" t="str">
            <v>Rent Revenue - Not Assigned to Departments</v>
          </cell>
          <cell r="I265">
            <v>0</v>
          </cell>
          <cell r="J265" t="str">
            <v>Cr</v>
          </cell>
        </row>
        <row r="266">
          <cell r="A266" t="str">
            <v>4200 - 0001</v>
          </cell>
          <cell r="B266" t="str">
            <v>Rent Revenue - Administration</v>
          </cell>
          <cell r="I266">
            <v>0</v>
          </cell>
        </row>
        <row r="267">
          <cell r="A267" t="str">
            <v>4200 - 0008</v>
          </cell>
          <cell r="B267" t="str">
            <v>Rent Revenue - Hydro Plant</v>
          </cell>
          <cell r="I267">
            <v>0</v>
          </cell>
          <cell r="J267" t="str">
            <v>Cr</v>
          </cell>
        </row>
        <row r="268">
          <cell r="A268" t="str">
            <v>4200 - 0009</v>
          </cell>
          <cell r="B268" t="str">
            <v>Rent Revenue - McGeachie Conservation</v>
          </cell>
          <cell r="I268">
            <v>7520</v>
          </cell>
        </row>
        <row r="269">
          <cell r="A269" t="str">
            <v>4200 - 0010</v>
          </cell>
          <cell r="B269" t="str">
            <v>Rent Revenue - Crowe Bridge Area</v>
          </cell>
          <cell r="G269" t="str">
            <v/>
          </cell>
          <cell r="H269" t="str">
            <v/>
          </cell>
          <cell r="I269">
            <v>0</v>
          </cell>
          <cell r="J269" t="str">
            <v>Cr</v>
          </cell>
        </row>
        <row r="270">
          <cell r="A270" t="str">
            <v>4210</v>
          </cell>
          <cell r="B270" t="str">
            <v>Cottage Security Deposit - Not Assigned to Departments</v>
          </cell>
          <cell r="I270">
            <v>0</v>
          </cell>
        </row>
        <row r="271">
          <cell r="A271" t="str">
            <v>4210 - 0009</v>
          </cell>
          <cell r="B271" t="str">
            <v>Cottage Security Deposit - McGeachie Conservation</v>
          </cell>
          <cell r="G271" t="str">
            <v/>
          </cell>
          <cell r="H271" t="str">
            <v/>
          </cell>
          <cell r="I271">
            <v>0</v>
          </cell>
          <cell r="J271" t="str">
            <v>Cr</v>
          </cell>
        </row>
        <row r="272">
          <cell r="A272" t="str">
            <v>4240</v>
          </cell>
          <cell r="B272" t="str">
            <v>MNR Funding - Not Assigned to Departments</v>
          </cell>
          <cell r="I272">
            <v>0</v>
          </cell>
        </row>
        <row r="273">
          <cell r="A273" t="str">
            <v>4240 - 0002</v>
          </cell>
          <cell r="B273" t="str">
            <v>MNR Funding - Operations</v>
          </cell>
          <cell r="I273">
            <v>12250</v>
          </cell>
          <cell r="J273" t="str">
            <v>Cr</v>
          </cell>
        </row>
        <row r="274">
          <cell r="A274" t="str">
            <v>4240 - 0006</v>
          </cell>
          <cell r="B274" t="str">
            <v>MNR Funding - Round Lake Dam</v>
          </cell>
          <cell r="I274">
            <v>0</v>
          </cell>
        </row>
        <row r="275">
          <cell r="A275" t="str">
            <v>4240 - 0007</v>
          </cell>
          <cell r="B275" t="str">
            <v>MNR Funding - Kashabog Lake Dam</v>
          </cell>
          <cell r="G275" t="str">
            <v/>
          </cell>
          <cell r="H275" t="str">
            <v/>
          </cell>
          <cell r="I275">
            <v>4468.75</v>
          </cell>
        </row>
        <row r="276">
          <cell r="A276" t="str">
            <v>4250</v>
          </cell>
          <cell r="B276" t="str">
            <v>MNR Low Water Funding - Not Assigned to Departments</v>
          </cell>
          <cell r="I276">
            <v>0</v>
          </cell>
          <cell r="J276" t="str">
            <v>Cr</v>
          </cell>
        </row>
        <row r="277">
          <cell r="A277" t="str">
            <v>4250 - 0001</v>
          </cell>
          <cell r="B277" t="str">
            <v>MNR Low Water Funding - Administration</v>
          </cell>
          <cell r="I277">
            <v>0</v>
          </cell>
        </row>
        <row r="278">
          <cell r="A278" t="str">
            <v>4250 - 0002</v>
          </cell>
          <cell r="B278" t="str">
            <v>MNR Low Water Funding - Operations</v>
          </cell>
          <cell r="I278">
            <v>0</v>
          </cell>
          <cell r="J278" t="str">
            <v>Cr</v>
          </cell>
        </row>
        <row r="279">
          <cell r="A279" t="str">
            <v>4250 - 0003</v>
          </cell>
          <cell r="B279" t="str">
            <v>MNR Low Water Funding - Source Water Protection</v>
          </cell>
          <cell r="I279">
            <v>0</v>
          </cell>
        </row>
        <row r="280">
          <cell r="A280" t="str">
            <v>4250 - 0004</v>
          </cell>
          <cell r="B280" t="str">
            <v>MNR Low Water Funding - Generic Regulations</v>
          </cell>
          <cell r="I280">
            <v>0</v>
          </cell>
          <cell r="J280" t="str">
            <v>Cr</v>
          </cell>
        </row>
        <row r="281">
          <cell r="A281" t="str">
            <v>4250 - 0005</v>
          </cell>
          <cell r="B281" t="str">
            <v>MNR Low Water Funding - Cordova Lake Dam</v>
          </cell>
          <cell r="I281">
            <v>0</v>
          </cell>
        </row>
        <row r="282">
          <cell r="A282" t="str">
            <v>4250 - 0006</v>
          </cell>
          <cell r="B282" t="str">
            <v>MNR Low Water Funding - Round Lake Dam</v>
          </cell>
          <cell r="I282">
            <v>0</v>
          </cell>
          <cell r="J282" t="str">
            <v>Cr</v>
          </cell>
        </row>
        <row r="283">
          <cell r="A283" t="str">
            <v>4250 - 0007</v>
          </cell>
          <cell r="B283" t="str">
            <v>MNR Low Water Funding - Kashabog Lake Dam</v>
          </cell>
          <cell r="I283">
            <v>0</v>
          </cell>
        </row>
        <row r="284">
          <cell r="A284" t="str">
            <v>4250 - 0008</v>
          </cell>
          <cell r="B284" t="str">
            <v>MNR Low Water Funding - Hydro Plant</v>
          </cell>
          <cell r="I284">
            <v>0</v>
          </cell>
          <cell r="J284" t="str">
            <v>Cr</v>
          </cell>
        </row>
        <row r="285">
          <cell r="A285" t="str">
            <v>4250 - 0009</v>
          </cell>
          <cell r="B285" t="str">
            <v>MNR Low Water Funding - McGeachie Conservation</v>
          </cell>
          <cell r="I285">
            <v>0</v>
          </cell>
        </row>
        <row r="286">
          <cell r="A286" t="str">
            <v>4250 - 0010</v>
          </cell>
          <cell r="B286" t="str">
            <v>MNR Low Water Funding - Crowe Bridge Area</v>
          </cell>
          <cell r="I286">
            <v>0</v>
          </cell>
          <cell r="J286" t="str">
            <v>Cr</v>
          </cell>
        </row>
        <row r="287">
          <cell r="A287" t="str">
            <v>4250 - 0011</v>
          </cell>
          <cell r="B287" t="str">
            <v>MNR Low Water Funding - Lands</v>
          </cell>
          <cell r="I287">
            <v>0</v>
          </cell>
        </row>
        <row r="288">
          <cell r="A288" t="str">
            <v>4250 - 0012</v>
          </cell>
          <cell r="B288" t="str">
            <v>MNR Low Water Funding - Special Projects - Other</v>
          </cell>
          <cell r="G288" t="str">
            <v/>
          </cell>
          <cell r="H288" t="str">
            <v/>
          </cell>
          <cell r="I288">
            <v>0</v>
          </cell>
          <cell r="J288" t="str">
            <v>Cr</v>
          </cell>
        </row>
        <row r="289">
          <cell r="A289" t="str">
            <v>4260</v>
          </cell>
          <cell r="B289" t="str">
            <v>Algonquin Systems Revenue - Not Assigned to Departments</v>
          </cell>
          <cell r="I289">
            <v>0</v>
          </cell>
        </row>
        <row r="290">
          <cell r="A290" t="str">
            <v>4260 - 0005</v>
          </cell>
          <cell r="B290" t="str">
            <v>Algonquin Systems Revenue - Cordova Lake Dam</v>
          </cell>
          <cell r="G290" t="str">
            <v/>
          </cell>
          <cell r="H290" t="str">
            <v/>
          </cell>
          <cell r="I290">
            <v>0</v>
          </cell>
          <cell r="J290" t="str">
            <v>Cr</v>
          </cell>
        </row>
        <row r="291">
          <cell r="A291" t="str">
            <v>4280</v>
          </cell>
          <cell r="B291" t="str">
            <v>Consolidated Hydro Plant Revenue - Not Assigned to Departments</v>
          </cell>
          <cell r="I291">
            <v>0</v>
          </cell>
        </row>
        <row r="292">
          <cell r="A292" t="str">
            <v>4280 - 0001</v>
          </cell>
          <cell r="B292" t="str">
            <v>Consolidated Hydro Plant Revenue - Administration</v>
          </cell>
          <cell r="I292">
            <v>0</v>
          </cell>
          <cell r="J292" t="str">
            <v>Cr</v>
          </cell>
        </row>
        <row r="293">
          <cell r="A293" t="str">
            <v>4280 - 0008</v>
          </cell>
          <cell r="B293" t="str">
            <v>Consolidated Hydro Plant Revenue - Hydro Plant</v>
          </cell>
          <cell r="G293" t="str">
            <v/>
          </cell>
          <cell r="H293" t="str">
            <v/>
          </cell>
          <cell r="I293">
            <v>27277.17</v>
          </cell>
        </row>
        <row r="294">
          <cell r="A294" t="str">
            <v>4300</v>
          </cell>
          <cell r="B294" t="str">
            <v>Foundation Donations - Not Assigned to Departments</v>
          </cell>
          <cell r="I294">
            <v>0</v>
          </cell>
          <cell r="J294" t="str">
            <v>Cr</v>
          </cell>
        </row>
        <row r="295">
          <cell r="A295" t="str">
            <v>4300 - 0001</v>
          </cell>
          <cell r="B295" t="str">
            <v>Foundation Donations - Administration</v>
          </cell>
          <cell r="I295">
            <v>0</v>
          </cell>
        </row>
        <row r="296">
          <cell r="A296" t="str">
            <v>4300 - 0002</v>
          </cell>
          <cell r="B296" t="str">
            <v>Foundation Donations - Operations</v>
          </cell>
          <cell r="I296">
            <v>0</v>
          </cell>
          <cell r="J296" t="str">
            <v>Cr</v>
          </cell>
        </row>
        <row r="297">
          <cell r="A297" t="str">
            <v>4300 - 0009</v>
          </cell>
          <cell r="B297" t="str">
            <v>Foundation Donations - McGeachie Conservation</v>
          </cell>
          <cell r="I297">
            <v>240.62</v>
          </cell>
        </row>
        <row r="298">
          <cell r="A298" t="str">
            <v>4300 - 0010</v>
          </cell>
          <cell r="B298" t="str">
            <v>Foundation Donations - Crowe Bridge Area</v>
          </cell>
          <cell r="I298">
            <v>0</v>
          </cell>
          <cell r="J298" t="str">
            <v>Cr</v>
          </cell>
        </row>
        <row r="299">
          <cell r="A299" t="str">
            <v>4300 - 0011</v>
          </cell>
          <cell r="B299" t="str">
            <v>Foundation Donations - Lands</v>
          </cell>
          <cell r="G299" t="str">
            <v/>
          </cell>
          <cell r="H299" t="str">
            <v/>
          </cell>
          <cell r="I299">
            <v>1414.94</v>
          </cell>
          <cell r="J299">
            <v>1414.94</v>
          </cell>
        </row>
        <row r="300">
          <cell r="A300" t="str">
            <v>4305</v>
          </cell>
          <cell r="B300" t="str">
            <v>TD Friends of the Environment Grant - Not Assigned to Departments</v>
          </cell>
          <cell r="I300">
            <v>0</v>
          </cell>
          <cell r="J300" t="str">
            <v>Cr</v>
          </cell>
        </row>
        <row r="301">
          <cell r="A301" t="str">
            <v>4305 - 0001</v>
          </cell>
          <cell r="B301" t="str">
            <v>TD Friends of the Environment Grant - Administration</v>
          </cell>
          <cell r="I301">
            <v>0</v>
          </cell>
        </row>
        <row r="302">
          <cell r="A302" t="str">
            <v>4305 - 0009</v>
          </cell>
          <cell r="B302" t="str">
            <v>TD Friends of the Environment Grant - McGeachie Conservation</v>
          </cell>
          <cell r="G302" t="str">
            <v/>
          </cell>
          <cell r="H302" t="str">
            <v/>
          </cell>
          <cell r="I302">
            <v>0</v>
          </cell>
          <cell r="J302" t="str">
            <v>Cr</v>
          </cell>
        </row>
        <row r="303">
          <cell r="A303" t="str">
            <v>4310</v>
          </cell>
          <cell r="B303" t="str">
            <v>Employment Program Revenue - Not Assigned to Departments</v>
          </cell>
          <cell r="I303">
            <v>0</v>
          </cell>
        </row>
        <row r="304">
          <cell r="A304" t="str">
            <v>4310 - 0001</v>
          </cell>
          <cell r="B304" t="str">
            <v>Employment Program Revenue - Administration</v>
          </cell>
          <cell r="I304">
            <v>0</v>
          </cell>
          <cell r="J304" t="str">
            <v>Cr</v>
          </cell>
        </row>
        <row r="305">
          <cell r="A305" t="str">
            <v>4310 - 0012</v>
          </cell>
          <cell r="B305" t="str">
            <v>Employment Program Revenue - Special Projects - Other</v>
          </cell>
          <cell r="G305" t="str">
            <v/>
          </cell>
          <cell r="H305" t="str">
            <v/>
          </cell>
          <cell r="I305">
            <v>0</v>
          </cell>
        </row>
        <row r="306">
          <cell r="A306" t="str">
            <v>4320</v>
          </cell>
          <cell r="B306" t="str">
            <v>Hunting Lease - Not Assigned to Departments</v>
          </cell>
          <cell r="I306">
            <v>503</v>
          </cell>
          <cell r="J306" t="str">
            <v>Cr</v>
          </cell>
        </row>
        <row r="307">
          <cell r="A307" t="str">
            <v>4380</v>
          </cell>
          <cell r="B307" t="str">
            <v>Crowe Bridge Cons. Area Revenue - Not Assigned to Departments</v>
          </cell>
          <cell r="I307">
            <v>0</v>
          </cell>
        </row>
        <row r="308">
          <cell r="A308" t="str">
            <v>4380 - 0010</v>
          </cell>
          <cell r="B308" t="str">
            <v>Crowe Bridge Cons. Area Revenue - Crowe Bridge Area</v>
          </cell>
          <cell r="G308" t="str">
            <v/>
          </cell>
          <cell r="H308" t="str">
            <v/>
          </cell>
          <cell r="I308">
            <v>0</v>
          </cell>
        </row>
        <row r="309">
          <cell r="A309" t="str">
            <v>4400</v>
          </cell>
          <cell r="B309" t="str">
            <v>Sale of Capital Assets - Not Assigned to Departments</v>
          </cell>
          <cell r="I309">
            <v>0</v>
          </cell>
          <cell r="J309" t="str">
            <v>Cr</v>
          </cell>
        </row>
        <row r="310">
          <cell r="A310" t="str">
            <v>4400 - 0001</v>
          </cell>
          <cell r="B310" t="str">
            <v>Sale of Capital Assets - Administration</v>
          </cell>
          <cell r="I310">
            <v>0</v>
          </cell>
        </row>
        <row r="311">
          <cell r="A311" t="str">
            <v>4400 - 0011</v>
          </cell>
          <cell r="B311" t="str">
            <v>Sale of Capital Assets - Lands</v>
          </cell>
          <cell r="G311" t="str">
            <v/>
          </cell>
          <cell r="H311" t="str">
            <v/>
          </cell>
          <cell r="I311">
            <v>0</v>
          </cell>
          <cell r="J311" t="str">
            <v>Cr</v>
          </cell>
        </row>
        <row r="312">
          <cell r="A312" t="str">
            <v>4420</v>
          </cell>
          <cell r="B312" t="str">
            <v>Truck rental recovery - Not Assigned to Departments</v>
          </cell>
          <cell r="I312">
            <v>0</v>
          </cell>
        </row>
        <row r="313">
          <cell r="A313" t="str">
            <v>4420 - 0002</v>
          </cell>
          <cell r="B313" t="str">
            <v>Truck rental recovery - Operations</v>
          </cell>
          <cell r="I313">
            <v>0</v>
          </cell>
          <cell r="J313" t="str">
            <v>Cr</v>
          </cell>
        </row>
        <row r="314">
          <cell r="A314" t="str">
            <v>4420 - 0004</v>
          </cell>
          <cell r="B314" t="str">
            <v>Truck rental recovery - Generic Regulations</v>
          </cell>
          <cell r="I314">
            <v>0</v>
          </cell>
        </row>
        <row r="315">
          <cell r="A315" t="str">
            <v>4420 - 0005</v>
          </cell>
          <cell r="B315" t="str">
            <v>Truck rental recovery - Cordova Lake Dam</v>
          </cell>
          <cell r="I315">
            <v>0</v>
          </cell>
          <cell r="J315" t="str">
            <v>Cr</v>
          </cell>
        </row>
        <row r="316">
          <cell r="A316" t="str">
            <v>4420 - 0006</v>
          </cell>
          <cell r="B316" t="str">
            <v>Truck rental recovery - Round Lake Dam</v>
          </cell>
          <cell r="I316">
            <v>0</v>
          </cell>
        </row>
        <row r="317">
          <cell r="A317" t="str">
            <v>4420 - 0007</v>
          </cell>
          <cell r="B317" t="str">
            <v>Truck rental recovery - Kashabog Lake Dam</v>
          </cell>
          <cell r="I317">
            <v>0</v>
          </cell>
          <cell r="J317" t="str">
            <v>Cr</v>
          </cell>
        </row>
        <row r="318">
          <cell r="A318" t="str">
            <v>4420 - 0008</v>
          </cell>
          <cell r="B318" t="str">
            <v>Truck rental recovery - Hydro Plant</v>
          </cell>
          <cell r="I318">
            <v>0</v>
          </cell>
        </row>
        <row r="319">
          <cell r="A319" t="str">
            <v>4420 - 0011</v>
          </cell>
          <cell r="B319" t="str">
            <v>Truck rental recovery - Lands</v>
          </cell>
          <cell r="G319" t="str">
            <v/>
          </cell>
          <cell r="H319" t="str">
            <v/>
          </cell>
          <cell r="I319">
            <v>0</v>
          </cell>
          <cell r="J319" t="str">
            <v>Cr</v>
          </cell>
        </row>
        <row r="320">
          <cell r="A320" t="str">
            <v>4425</v>
          </cell>
          <cell r="B320" t="str">
            <v>Tractor rental recovery - Not Assigned to Departments</v>
          </cell>
          <cell r="I320">
            <v>0</v>
          </cell>
        </row>
        <row r="321">
          <cell r="A321" t="str">
            <v>4425 - 0002</v>
          </cell>
          <cell r="B321" t="str">
            <v>Tractor rental recovery - Operations</v>
          </cell>
          <cell r="I321">
            <v>0</v>
          </cell>
          <cell r="J321" t="str">
            <v>Cr</v>
          </cell>
        </row>
        <row r="322">
          <cell r="A322" t="str">
            <v>4425 - 0004</v>
          </cell>
          <cell r="B322" t="str">
            <v>Tractor rental recovery - Generic Regulations</v>
          </cell>
          <cell r="I322">
            <v>0</v>
          </cell>
        </row>
        <row r="323">
          <cell r="A323" t="str">
            <v>4425 - 0005</v>
          </cell>
          <cell r="B323" t="str">
            <v>Tractor rental recovery - Cordova Lake Dam</v>
          </cell>
          <cell r="I323">
            <v>0</v>
          </cell>
          <cell r="J323" t="str">
            <v>Cr</v>
          </cell>
        </row>
        <row r="324">
          <cell r="A324" t="str">
            <v>4425 - 0006</v>
          </cell>
          <cell r="B324" t="str">
            <v>Tractor rental recovery - Round Lake Dam</v>
          </cell>
          <cell r="I324">
            <v>0</v>
          </cell>
        </row>
        <row r="325">
          <cell r="A325" t="str">
            <v>4425 - 0007</v>
          </cell>
          <cell r="B325" t="str">
            <v>Tractor rental recovery - Kashabog Lake Dam</v>
          </cell>
          <cell r="I325">
            <v>0</v>
          </cell>
          <cell r="J325" t="str">
            <v>Cr</v>
          </cell>
        </row>
        <row r="326">
          <cell r="A326" t="str">
            <v>4425 - 0008</v>
          </cell>
          <cell r="B326" t="str">
            <v>Tractor rental recovery - Hydro Plant</v>
          </cell>
          <cell r="I326">
            <v>0</v>
          </cell>
        </row>
        <row r="327">
          <cell r="A327" t="str">
            <v>4425 - 0011</v>
          </cell>
          <cell r="B327" t="str">
            <v>Tractor rental recovery - Lands</v>
          </cell>
          <cell r="G327" t="str">
            <v/>
          </cell>
          <cell r="H327" t="str">
            <v/>
          </cell>
          <cell r="I327">
            <v>0</v>
          </cell>
          <cell r="J327" t="str">
            <v>Cr</v>
          </cell>
        </row>
        <row r="328">
          <cell r="A328" t="str">
            <v>4430</v>
          </cell>
          <cell r="B328" t="str">
            <v>Equipment Rental Recovery - Not Assigned to Departments</v>
          </cell>
          <cell r="I328">
            <v>0</v>
          </cell>
        </row>
        <row r="329">
          <cell r="A329" t="str">
            <v>4430 - 0002</v>
          </cell>
          <cell r="B329" t="str">
            <v>Equipment Rental Recovery - Operations</v>
          </cell>
          <cell r="I329">
            <v>0</v>
          </cell>
          <cell r="J329" t="str">
            <v>Cr</v>
          </cell>
        </row>
        <row r="330">
          <cell r="A330" t="str">
            <v>4430 - 0004</v>
          </cell>
          <cell r="B330" t="str">
            <v>Equipment Rental Recovery - Generic Regulations</v>
          </cell>
          <cell r="I330">
            <v>0</v>
          </cell>
        </row>
        <row r="331">
          <cell r="A331" t="str">
            <v>4430 - 0005</v>
          </cell>
          <cell r="B331" t="str">
            <v>Equipment Rental Recovery - Cordova Lake Dam</v>
          </cell>
          <cell r="I331">
            <v>0</v>
          </cell>
          <cell r="J331" t="str">
            <v>Cr</v>
          </cell>
        </row>
        <row r="332">
          <cell r="A332" t="str">
            <v>4430 - 0006</v>
          </cell>
          <cell r="B332" t="str">
            <v>Equipment Rental Recovery - Round Lake Dam</v>
          </cell>
          <cell r="I332">
            <v>0</v>
          </cell>
        </row>
        <row r="333">
          <cell r="A333" t="str">
            <v>4430 - 0007</v>
          </cell>
          <cell r="B333" t="str">
            <v>Equipment Rental Recovery - Kashabog Lake Dam</v>
          </cell>
          <cell r="I333">
            <v>0</v>
          </cell>
          <cell r="J333" t="str">
            <v>Cr</v>
          </cell>
        </row>
        <row r="334">
          <cell r="A334" t="str">
            <v>4430 - 0008</v>
          </cell>
          <cell r="B334" t="str">
            <v>Equipment Rental Recovery - Hydro Plant</v>
          </cell>
          <cell r="I334">
            <v>0</v>
          </cell>
        </row>
        <row r="335">
          <cell r="A335" t="str">
            <v>4430 - 0011</v>
          </cell>
          <cell r="B335" t="str">
            <v>Equipment Rental Recovery - Lands</v>
          </cell>
          <cell r="G335" t="str">
            <v/>
          </cell>
          <cell r="H335" t="str">
            <v/>
          </cell>
          <cell r="I335">
            <v>0</v>
          </cell>
          <cell r="J335" t="str">
            <v>Cr</v>
          </cell>
        </row>
        <row r="336">
          <cell r="A336" t="str">
            <v>4500</v>
          </cell>
          <cell r="B336" t="str">
            <v>Interest Revenue - Not Assigned to Departments</v>
          </cell>
          <cell r="I336">
            <v>0</v>
          </cell>
        </row>
        <row r="337">
          <cell r="A337" t="str">
            <v>4500 - 0001</v>
          </cell>
          <cell r="B337" t="str">
            <v>Interest Revenue - Administration</v>
          </cell>
          <cell r="G337" t="str">
            <v/>
          </cell>
          <cell r="H337" t="str">
            <v/>
          </cell>
          <cell r="I337">
            <v>32736.87</v>
          </cell>
          <cell r="J337" t="str">
            <v>Cr</v>
          </cell>
        </row>
        <row r="338">
          <cell r="A338" t="str">
            <v>4550</v>
          </cell>
          <cell r="B338" t="str">
            <v>Miscellaneous Revenue - Not Assigned to Departments</v>
          </cell>
          <cell r="I338">
            <v>0</v>
          </cell>
        </row>
        <row r="339">
          <cell r="A339" t="str">
            <v>4550 - 0001</v>
          </cell>
          <cell r="B339" t="str">
            <v>Miscellaneous Revenue - Administration</v>
          </cell>
          <cell r="I339">
            <v>36</v>
          </cell>
          <cell r="J339" t="str">
            <v>Cr</v>
          </cell>
        </row>
        <row r="340">
          <cell r="A340" t="str">
            <v>4550 - 0002</v>
          </cell>
          <cell r="B340" t="str">
            <v>Miscellaneous Revenue - Operations</v>
          </cell>
          <cell r="I340">
            <v>0</v>
          </cell>
        </row>
        <row r="341">
          <cell r="A341" t="str">
            <v>4550 - 0003</v>
          </cell>
          <cell r="B341" t="str">
            <v>Miscellaneous Revenue - Source Water Protection</v>
          </cell>
          <cell r="I341">
            <v>0</v>
          </cell>
          <cell r="J341" t="str">
            <v>Cr</v>
          </cell>
        </row>
        <row r="342">
          <cell r="A342" t="str">
            <v>4550 - 0004</v>
          </cell>
          <cell r="B342" t="str">
            <v>Miscellaneous Revenue - Generic Regulations</v>
          </cell>
          <cell r="I342">
            <v>0</v>
          </cell>
        </row>
        <row r="343">
          <cell r="A343" t="str">
            <v>4550 - 0005</v>
          </cell>
          <cell r="B343" t="str">
            <v>Miscellaneous Revenue - Cordova Lake Dam</v>
          </cell>
          <cell r="I343">
            <v>0</v>
          </cell>
          <cell r="J343" t="str">
            <v>Cr</v>
          </cell>
        </row>
        <row r="344">
          <cell r="A344" t="str">
            <v>4550 - 0006</v>
          </cell>
          <cell r="B344" t="str">
            <v>Miscellaneous Revenue - Round Lake Dam</v>
          </cell>
          <cell r="I344">
            <v>0</v>
          </cell>
        </row>
        <row r="345">
          <cell r="A345" t="str">
            <v>4550 - 0007</v>
          </cell>
          <cell r="B345" t="str">
            <v>Miscellaneous Revenue - Kashabog Lake Dam</v>
          </cell>
          <cell r="I345">
            <v>0</v>
          </cell>
          <cell r="J345" t="str">
            <v>Cr</v>
          </cell>
        </row>
        <row r="346">
          <cell r="A346" t="str">
            <v>4550 - 0008</v>
          </cell>
          <cell r="B346" t="str">
            <v>Miscellaneous Revenue - Hydro Plant</v>
          </cell>
          <cell r="I346">
            <v>0</v>
          </cell>
        </row>
        <row r="347">
          <cell r="A347" t="str">
            <v>4550 - 0009</v>
          </cell>
          <cell r="B347" t="str">
            <v>Miscellaneous Revenue - McGeachie Conservation</v>
          </cell>
          <cell r="I347">
            <v>0</v>
          </cell>
          <cell r="J347" t="str">
            <v>Cr</v>
          </cell>
        </row>
        <row r="348">
          <cell r="A348" t="str">
            <v>4550 - 0010</v>
          </cell>
          <cell r="B348" t="str">
            <v>Miscellaneous Revenue - Crowe Bridge Area</v>
          </cell>
          <cell r="I348">
            <v>0</v>
          </cell>
        </row>
        <row r="349">
          <cell r="A349" t="str">
            <v>4550 - 0011</v>
          </cell>
          <cell r="B349" t="str">
            <v>Miscellaneous Revenue - Lands</v>
          </cell>
          <cell r="G349" t="str">
            <v/>
          </cell>
          <cell r="H349" t="str">
            <v/>
          </cell>
          <cell r="I349">
            <v>0</v>
          </cell>
          <cell r="J349" t="str">
            <v>Cr</v>
          </cell>
        </row>
        <row r="350">
          <cell r="A350" t="str">
            <v>4552</v>
          </cell>
          <cell r="B350" t="str">
            <v>PIF Site visit &amp; Wetland Delineatio - Not Assigned to Departments</v>
          </cell>
          <cell r="I350">
            <v>0</v>
          </cell>
        </row>
        <row r="351">
          <cell r="A351" t="str">
            <v>4552 - 0004</v>
          </cell>
          <cell r="B351" t="str">
            <v>PIF Site visit &amp; Wetland Delineatio - Generic Regulations</v>
          </cell>
          <cell r="G351" t="str">
            <v/>
          </cell>
          <cell r="H351" t="str">
            <v/>
          </cell>
          <cell r="I351">
            <v>0</v>
          </cell>
          <cell r="J351" t="str">
            <v>Cr</v>
          </cell>
        </row>
        <row r="352">
          <cell r="A352" t="str">
            <v>4553</v>
          </cell>
          <cell r="B352" t="str">
            <v>Property Inquiry Service (PIF) - Not Assigned to Departments</v>
          </cell>
          <cell r="I352">
            <v>0</v>
          </cell>
        </row>
        <row r="353">
          <cell r="A353" t="str">
            <v>4553 - 0004</v>
          </cell>
          <cell r="B353" t="str">
            <v>Property Inquiry Service (PIF) - Generic Regulations</v>
          </cell>
          <cell r="G353" t="str">
            <v/>
          </cell>
          <cell r="H353" t="str">
            <v/>
          </cell>
          <cell r="I353">
            <v>10000</v>
          </cell>
          <cell r="J353" t="str">
            <v>Cr</v>
          </cell>
        </row>
        <row r="354">
          <cell r="A354" t="str">
            <v>4555</v>
          </cell>
          <cell r="B354" t="str">
            <v>Regulations - Shoreline/Watercourse - Not Assigned to Departments</v>
          </cell>
          <cell r="I354">
            <v>0</v>
          </cell>
        </row>
        <row r="355">
          <cell r="A355" t="str">
            <v>4555 - 0004</v>
          </cell>
          <cell r="B355" t="str">
            <v>Regulations - Shoreline/Watercourse - Generic Regulations</v>
          </cell>
          <cell r="G355" t="str">
            <v/>
          </cell>
          <cell r="H355" t="str">
            <v/>
          </cell>
          <cell r="I355">
            <v>15395</v>
          </cell>
        </row>
        <row r="356">
          <cell r="A356" t="str">
            <v>4557</v>
          </cell>
          <cell r="B356" t="str">
            <v>Regulations - Docks - Not Assigned to Departments</v>
          </cell>
          <cell r="I356">
            <v>0</v>
          </cell>
          <cell r="J356" t="str">
            <v>Cr</v>
          </cell>
        </row>
        <row r="357">
          <cell r="A357" t="str">
            <v>4557 - 0004</v>
          </cell>
          <cell r="B357" t="str">
            <v>Regulations - Docks - Generic Regulations</v>
          </cell>
          <cell r="G357" t="str">
            <v/>
          </cell>
          <cell r="H357" t="str">
            <v/>
          </cell>
          <cell r="I357">
            <v>520</v>
          </cell>
        </row>
        <row r="358">
          <cell r="A358" t="str">
            <v>4560</v>
          </cell>
          <cell r="B358" t="str">
            <v>Regulations - Water Crossing - Not Assigned to Departments</v>
          </cell>
          <cell r="I358">
            <v>0</v>
          </cell>
          <cell r="J358" t="str">
            <v>Dr</v>
          </cell>
        </row>
        <row r="359">
          <cell r="A359" t="str">
            <v>4560 - 0004</v>
          </cell>
          <cell r="B359" t="str">
            <v>Regulations - Water Crossing - Generic Regulations</v>
          </cell>
          <cell r="G359" t="str">
            <v/>
          </cell>
          <cell r="H359" t="str">
            <v/>
          </cell>
          <cell r="I359">
            <v>2450</v>
          </cell>
        </row>
        <row r="360">
          <cell r="A360" t="str">
            <v>4563</v>
          </cell>
          <cell r="B360" t="str">
            <v>Regulations - Fill &amp;Grading(Septic) - Not Assigned to Departments</v>
          </cell>
          <cell r="I360">
            <v>0</v>
          </cell>
          <cell r="J360" t="str">
            <v>Cr</v>
          </cell>
        </row>
        <row r="361">
          <cell r="A361" t="str">
            <v>4563 - 0004</v>
          </cell>
          <cell r="B361" t="str">
            <v>Regulations - Fill &amp;Grading(Septic) - Generic Regulations</v>
          </cell>
          <cell r="G361" t="str">
            <v/>
          </cell>
          <cell r="H361" t="str">
            <v/>
          </cell>
          <cell r="I361">
            <v>13550</v>
          </cell>
        </row>
        <row r="362">
          <cell r="A362" t="str">
            <v>4566</v>
          </cell>
          <cell r="B362" t="str">
            <v>Regulations - Buildings - Not Assigned to Departments</v>
          </cell>
          <cell r="I362">
            <v>0</v>
          </cell>
          <cell r="J362" t="str">
            <v>Cr</v>
          </cell>
        </row>
        <row r="363">
          <cell r="A363" t="str">
            <v>4566 - 0004</v>
          </cell>
          <cell r="B363" t="str">
            <v>Regulations - Buildings - Generic Regulations</v>
          </cell>
          <cell r="G363" t="str">
            <v/>
          </cell>
          <cell r="H363" t="str">
            <v/>
          </cell>
          <cell r="I363">
            <v>46735</v>
          </cell>
        </row>
        <row r="364">
          <cell r="A364" t="str">
            <v>4568</v>
          </cell>
          <cell r="B364" t="str">
            <v>Regulations - Marina - Not Assigned to Departments</v>
          </cell>
          <cell r="I364">
            <v>0</v>
          </cell>
          <cell r="J364" t="str">
            <v>Dr</v>
          </cell>
        </row>
        <row r="365">
          <cell r="A365" t="str">
            <v>4568 - 0004</v>
          </cell>
          <cell r="B365" t="str">
            <v>Regulations - Marina - Generic Regulations</v>
          </cell>
          <cell r="G365" t="str">
            <v/>
          </cell>
          <cell r="H365" t="str">
            <v/>
          </cell>
          <cell r="I365">
            <v>0</v>
          </cell>
        </row>
        <row r="366">
          <cell r="A366" t="str">
            <v>4570</v>
          </cell>
          <cell r="B366" t="str">
            <v>Regulations - Golf Course - Not Assigned to Departments</v>
          </cell>
          <cell r="I366">
            <v>0</v>
          </cell>
          <cell r="J366" t="str">
            <v>Dr</v>
          </cell>
        </row>
        <row r="367">
          <cell r="A367" t="str">
            <v>4570 - 0004</v>
          </cell>
          <cell r="B367" t="str">
            <v>Regulations - Golf Course - Generic Regulations</v>
          </cell>
          <cell r="G367" t="str">
            <v/>
          </cell>
          <cell r="H367" t="str">
            <v/>
          </cell>
          <cell r="I367">
            <v>0</v>
          </cell>
        </row>
        <row r="368">
          <cell r="A368" t="str">
            <v>4572</v>
          </cell>
          <cell r="B368" t="str">
            <v>Regulations - Subdivision - Not Assigned to Departments</v>
          </cell>
          <cell r="I368">
            <v>0</v>
          </cell>
          <cell r="J368" t="str">
            <v>Dr</v>
          </cell>
        </row>
        <row r="369">
          <cell r="A369" t="str">
            <v>4572 - 0004</v>
          </cell>
          <cell r="B369" t="str">
            <v>Regulations - Subdivision - Generic Regulations</v>
          </cell>
          <cell r="G369" t="str">
            <v/>
          </cell>
          <cell r="H369" t="str">
            <v/>
          </cell>
          <cell r="I369">
            <v>0</v>
          </cell>
        </row>
        <row r="370">
          <cell r="A370" t="str">
            <v>4574</v>
          </cell>
          <cell r="B370" t="str">
            <v>Regulations - Administration Fee - Not Assigned to Departments</v>
          </cell>
          <cell r="I370">
            <v>0</v>
          </cell>
          <cell r="J370" t="str">
            <v>Cr</v>
          </cell>
        </row>
        <row r="371">
          <cell r="A371" t="str">
            <v>4574 - 0004</v>
          </cell>
          <cell r="B371" t="str">
            <v>Regulations - Administration Fee - Generic Regulations</v>
          </cell>
          <cell r="G371" t="str">
            <v/>
          </cell>
          <cell r="H371" t="str">
            <v/>
          </cell>
          <cell r="I371">
            <v>115</v>
          </cell>
        </row>
        <row r="372">
          <cell r="A372" t="str">
            <v>4575</v>
          </cell>
          <cell r="B372" t="str">
            <v>Regulations - Permit Renewal - Not Assigned to Departments</v>
          </cell>
          <cell r="I372">
            <v>0</v>
          </cell>
          <cell r="J372" t="str">
            <v>Cr</v>
          </cell>
        </row>
        <row r="373">
          <cell r="A373" t="str">
            <v>4575 - 0004</v>
          </cell>
          <cell r="B373" t="str">
            <v>Regulations - Permit Renewal - Generic Regulations</v>
          </cell>
          <cell r="G373" t="str">
            <v/>
          </cell>
          <cell r="H373" t="str">
            <v/>
          </cell>
          <cell r="I373">
            <v>0</v>
          </cell>
        </row>
        <row r="374">
          <cell r="A374" t="str">
            <v>4577</v>
          </cell>
          <cell r="B374" t="str">
            <v>Regulations - Permit Amendment - Not Assigned to Departments</v>
          </cell>
          <cell r="I374">
            <v>0</v>
          </cell>
          <cell r="J374" t="str">
            <v>Dr</v>
          </cell>
        </row>
        <row r="375">
          <cell r="A375" t="str">
            <v>4577 - 0004</v>
          </cell>
          <cell r="B375" t="str">
            <v>Regulations - Permit Amendment - Generic Regulations</v>
          </cell>
          <cell r="G375" t="str">
            <v/>
          </cell>
          <cell r="H375" t="str">
            <v/>
          </cell>
          <cell r="I375">
            <v>1250</v>
          </cell>
        </row>
        <row r="376">
          <cell r="A376" t="str">
            <v>4580</v>
          </cell>
          <cell r="B376" t="str">
            <v>Regulations - Violations - Not Assigned to Departments</v>
          </cell>
          <cell r="I376">
            <v>0</v>
          </cell>
          <cell r="J376" t="str">
            <v>Dr</v>
          </cell>
        </row>
        <row r="377">
          <cell r="A377" t="str">
            <v>4580 - 0004</v>
          </cell>
          <cell r="B377" t="str">
            <v>Regulations - Violations - Generic Regulations</v>
          </cell>
          <cell r="G377" t="str">
            <v/>
          </cell>
          <cell r="H377" t="str">
            <v/>
          </cell>
          <cell r="I377">
            <v>3640</v>
          </cell>
        </row>
        <row r="378">
          <cell r="A378" t="str">
            <v>4582</v>
          </cell>
          <cell r="B378" t="str">
            <v>Regulations - Hearing Review - Not Assigned to Departments</v>
          </cell>
          <cell r="I378">
            <v>0</v>
          </cell>
          <cell r="J378" t="str">
            <v>Dr</v>
          </cell>
        </row>
        <row r="379">
          <cell r="A379" t="str">
            <v>4582 - 0004</v>
          </cell>
          <cell r="B379" t="str">
            <v>Regulations - Hearing Review - Generic Regulations</v>
          </cell>
          <cell r="G379" t="str">
            <v/>
          </cell>
          <cell r="H379" t="str">
            <v/>
          </cell>
          <cell r="I379">
            <v>600</v>
          </cell>
        </row>
        <row r="380">
          <cell r="A380" t="str">
            <v>4583</v>
          </cell>
          <cell r="B380" t="str">
            <v>Regulations - Technical Services - Not Assigned to Departments</v>
          </cell>
          <cell r="I380">
            <v>0</v>
          </cell>
          <cell r="J380" t="str">
            <v>Dr</v>
          </cell>
        </row>
        <row r="381">
          <cell r="A381" t="str">
            <v>4583 - 0004</v>
          </cell>
          <cell r="B381" t="str">
            <v>Regulations - Technical Services - Generic Regulations</v>
          </cell>
          <cell r="G381" t="str">
            <v/>
          </cell>
          <cell r="H381" t="str">
            <v/>
          </cell>
          <cell r="I381">
            <v>0</v>
          </cell>
        </row>
        <row r="382">
          <cell r="A382" t="str">
            <v>4584</v>
          </cell>
          <cell r="B382" t="str">
            <v>Property Inquiry Form Site Visit - Not Assigned to Departments</v>
          </cell>
          <cell r="I382">
            <v>0</v>
          </cell>
          <cell r="J382" t="str">
            <v>Cr</v>
          </cell>
        </row>
        <row r="383">
          <cell r="A383" t="str">
            <v>4584 - 0004</v>
          </cell>
          <cell r="B383" t="str">
            <v>Property Inquiry Form Site Visit - Generic Regulations</v>
          </cell>
          <cell r="G383" t="str">
            <v/>
          </cell>
          <cell r="H383" t="str">
            <v/>
          </cell>
          <cell r="I383">
            <v>5200</v>
          </cell>
        </row>
        <row r="384">
          <cell r="A384" t="str">
            <v>4585</v>
          </cell>
          <cell r="B384" t="str">
            <v>Planning - Application for Consent - Not Assigned to Departments</v>
          </cell>
          <cell r="I384">
            <v>0</v>
          </cell>
          <cell r="J384" t="str">
            <v>Dr</v>
          </cell>
        </row>
        <row r="385">
          <cell r="A385" t="str">
            <v>4585 - 0004</v>
          </cell>
          <cell r="B385" t="str">
            <v>Planning - Application for Consent - Generic Regulations</v>
          </cell>
          <cell r="G385" t="str">
            <v/>
          </cell>
          <cell r="H385" t="str">
            <v/>
          </cell>
          <cell r="I385">
            <v>10920</v>
          </cell>
        </row>
        <row r="386">
          <cell r="A386" t="str">
            <v>4587</v>
          </cell>
          <cell r="B386" t="str">
            <v>Planning - Minor Variance - Not Assigned to Departments</v>
          </cell>
          <cell r="I386">
            <v>0</v>
          </cell>
        </row>
        <row r="387">
          <cell r="A387" t="str">
            <v>4587 - 0004</v>
          </cell>
          <cell r="B387" t="str">
            <v>Planning - Minor Variance - Generic Regulations</v>
          </cell>
          <cell r="G387" t="str">
            <v/>
          </cell>
          <cell r="H387" t="str">
            <v/>
          </cell>
          <cell r="I387">
            <v>1770</v>
          </cell>
          <cell r="J387" t="str">
            <v>Cr</v>
          </cell>
        </row>
        <row r="388">
          <cell r="A388" t="str">
            <v>4590</v>
          </cell>
          <cell r="B388" t="str">
            <v>Planning - Zoning By-law - Not Assigned to Departments</v>
          </cell>
          <cell r="I388">
            <v>0</v>
          </cell>
        </row>
        <row r="389">
          <cell r="A389" t="str">
            <v>4590 - 0004</v>
          </cell>
          <cell r="B389" t="str">
            <v>Planning - Zoning By-law - Generic Regulations</v>
          </cell>
          <cell r="G389" t="str">
            <v/>
          </cell>
          <cell r="H389" t="str">
            <v/>
          </cell>
          <cell r="I389">
            <v>3200</v>
          </cell>
          <cell r="J389" t="str">
            <v>Cr</v>
          </cell>
        </row>
        <row r="390">
          <cell r="A390" t="str">
            <v>4592</v>
          </cell>
          <cell r="B390" t="str">
            <v>Planning - Offical Plan Amendment - Not Assigned to Departments</v>
          </cell>
          <cell r="I390">
            <v>0</v>
          </cell>
        </row>
        <row r="391">
          <cell r="A391" t="str">
            <v>4592 - 0004</v>
          </cell>
          <cell r="B391" t="str">
            <v>Planning - Offical Plan Amendment - Generic Regulations</v>
          </cell>
          <cell r="G391" t="str">
            <v/>
          </cell>
          <cell r="H391" t="str">
            <v/>
          </cell>
          <cell r="I391">
            <v>0</v>
          </cell>
          <cell r="J391" t="str">
            <v>Cr</v>
          </cell>
        </row>
        <row r="392">
          <cell r="A392" t="str">
            <v>4594</v>
          </cell>
          <cell r="B392" t="str">
            <v>Planning - Subdivision - Not Assigned to Departments</v>
          </cell>
          <cell r="I392">
            <v>0</v>
          </cell>
        </row>
        <row r="393">
          <cell r="A393" t="str">
            <v>4594 - 0004</v>
          </cell>
          <cell r="B393" t="str">
            <v>Planning - Subdivision - Generic Regulations</v>
          </cell>
          <cell r="G393" t="str">
            <v/>
          </cell>
          <cell r="H393" t="str">
            <v/>
          </cell>
          <cell r="I393">
            <v>0</v>
          </cell>
          <cell r="J393" t="str">
            <v>Cr</v>
          </cell>
        </row>
        <row r="394">
          <cell r="A394" t="str">
            <v>4596</v>
          </cell>
          <cell r="B394" t="str">
            <v>Planning - Property Clearance(legal - Not Assigned to Departments</v>
          </cell>
          <cell r="I394">
            <v>0</v>
          </cell>
        </row>
        <row r="395">
          <cell r="A395" t="str">
            <v>4596 - 0004</v>
          </cell>
          <cell r="B395" t="str">
            <v>Planning - Property Clearance(legal - Generic Regulations</v>
          </cell>
          <cell r="G395" t="str">
            <v/>
          </cell>
          <cell r="H395" t="str">
            <v/>
          </cell>
          <cell r="I395">
            <v>2000</v>
          </cell>
          <cell r="J395" t="str">
            <v>Cr</v>
          </cell>
        </row>
        <row r="396">
          <cell r="A396" t="str">
            <v>4597</v>
          </cell>
          <cell r="B396" t="str">
            <v>Planning-Expedited Property Clearan - Not Assigned to Departments</v>
          </cell>
          <cell r="I396">
            <v>0</v>
          </cell>
        </row>
        <row r="397">
          <cell r="A397" t="str">
            <v>4597 - 0004</v>
          </cell>
          <cell r="B397" t="str">
            <v>Planning-Expedited Property Clearan - Generic Regulations</v>
          </cell>
          <cell r="G397" t="str">
            <v/>
          </cell>
          <cell r="H397" t="str">
            <v/>
          </cell>
          <cell r="I397">
            <v>1600</v>
          </cell>
          <cell r="J397" t="str">
            <v>Cr</v>
          </cell>
        </row>
        <row r="398">
          <cell r="A398" t="str">
            <v>4598</v>
          </cell>
          <cell r="B398" t="str">
            <v>Planning - Site Visit - Not Assigned to Departments</v>
          </cell>
          <cell r="I398">
            <v>0</v>
          </cell>
        </row>
        <row r="399">
          <cell r="A399" t="str">
            <v>4598 - 0004</v>
          </cell>
          <cell r="B399" t="str">
            <v>Planning - Site Visit - Generic Regulations</v>
          </cell>
          <cell r="G399" t="str">
            <v/>
          </cell>
          <cell r="H399" t="str">
            <v/>
          </cell>
          <cell r="I399">
            <v>0</v>
          </cell>
          <cell r="J399" t="str">
            <v>Cr</v>
          </cell>
        </row>
        <row r="400">
          <cell r="A400" t="str">
            <v>4998</v>
          </cell>
          <cell r="B400" t="str">
            <v>Adjustment prior yr deferred contri - Not Assigned to Departments</v>
          </cell>
          <cell r="I400">
            <v>0</v>
          </cell>
        </row>
        <row r="401">
          <cell r="A401" t="str">
            <v>4998 - 0001</v>
          </cell>
          <cell r="B401" t="str">
            <v>Adjustment prior yr deferred contri - Administration</v>
          </cell>
          <cell r="I401">
            <v>0</v>
          </cell>
          <cell r="J401" t="str">
            <v>Cr</v>
          </cell>
        </row>
        <row r="402">
          <cell r="A402" t="str">
            <v>4998 - 0002</v>
          </cell>
          <cell r="B402" t="str">
            <v>Adjustment prior yr deferred contri - Operations</v>
          </cell>
          <cell r="I402">
            <v>0</v>
          </cell>
        </row>
        <row r="403">
          <cell r="A403" t="str">
            <v>4998 - 0003</v>
          </cell>
          <cell r="B403" t="str">
            <v>Adjustment prior yr deferred contri - Source Water Protection</v>
          </cell>
          <cell r="I403">
            <v>0</v>
          </cell>
        </row>
        <row r="404">
          <cell r="A404" t="str">
            <v>4998 - 0004</v>
          </cell>
          <cell r="B404" t="str">
            <v>Adjustment prior yr deferred contri - Generic Regulations</v>
          </cell>
          <cell r="I404">
            <v>0</v>
          </cell>
          <cell r="J404" t="str">
            <v>Cr</v>
          </cell>
        </row>
        <row r="405">
          <cell r="A405" t="str">
            <v>4998 - 0005</v>
          </cell>
          <cell r="B405" t="str">
            <v>Adjustment prior yr deferred contri - Cordova Lake Dam</v>
          </cell>
          <cell r="I405">
            <v>0</v>
          </cell>
        </row>
        <row r="406">
          <cell r="A406" t="str">
            <v>4998 - 0006</v>
          </cell>
          <cell r="B406" t="str">
            <v>Adjustment prior yr deferred contri - Round Lake Dam</v>
          </cell>
          <cell r="I406">
            <v>0</v>
          </cell>
          <cell r="J406" t="str">
            <v>Cr</v>
          </cell>
        </row>
        <row r="407">
          <cell r="A407" t="str">
            <v>4998 - 0007</v>
          </cell>
          <cell r="B407" t="str">
            <v>Adjustment prior yr deferred contri - Kashabog Lake Dam</v>
          </cell>
          <cell r="I407">
            <v>0</v>
          </cell>
        </row>
        <row r="408">
          <cell r="A408" t="str">
            <v>4998 - 0008</v>
          </cell>
          <cell r="B408" t="str">
            <v>Adjustment prior yr deferred contri - Hydro Plant</v>
          </cell>
          <cell r="I408">
            <v>0</v>
          </cell>
          <cell r="J408" t="str">
            <v>Cr</v>
          </cell>
        </row>
        <row r="409">
          <cell r="A409" t="str">
            <v>4998 - 0009</v>
          </cell>
          <cell r="B409" t="str">
            <v>Adjustment prior yr deferred contri - McGeachie Conservation</v>
          </cell>
          <cell r="I409">
            <v>0</v>
          </cell>
        </row>
        <row r="410">
          <cell r="A410" t="str">
            <v>4998 - 0010</v>
          </cell>
          <cell r="B410" t="str">
            <v>Adjustment prior yr deferred contri - Crowe Bridge Area</v>
          </cell>
          <cell r="I410">
            <v>0</v>
          </cell>
          <cell r="J410" t="str">
            <v>Cr</v>
          </cell>
        </row>
        <row r="411">
          <cell r="A411" t="str">
            <v>4998 - 0011</v>
          </cell>
          <cell r="B411" t="str">
            <v>Adjustment prior yr deferred contri - Lands</v>
          </cell>
          <cell r="I411">
            <v>0</v>
          </cell>
        </row>
        <row r="412">
          <cell r="A412" t="str">
            <v>4998 - 0012</v>
          </cell>
          <cell r="B412" t="str">
            <v>Adjustment prior yr deferred contri - Special Projects - Other</v>
          </cell>
          <cell r="I412">
            <v>0</v>
          </cell>
        </row>
        <row r="413">
          <cell r="A413" t="str">
            <v>4998 - 0013</v>
          </cell>
          <cell r="B413" t="str">
            <v>Adjustment prior yr deferred contri - Risk Management Official</v>
          </cell>
          <cell r="I413">
            <v>0</v>
          </cell>
          <cell r="J413" t="str">
            <v>Cr</v>
          </cell>
        </row>
        <row r="414">
          <cell r="A414" t="str">
            <v>4998 - 0014</v>
          </cell>
          <cell r="B414" t="str">
            <v>Adjustment prior yr deferred contri - Lower Trent Job Share</v>
          </cell>
          <cell r="G414" t="str">
            <v/>
          </cell>
          <cell r="H414" t="str">
            <v/>
          </cell>
          <cell r="I414">
            <v>0</v>
          </cell>
        </row>
        <row r="415">
          <cell r="A415" t="str">
            <v>5010</v>
          </cell>
          <cell r="B415" t="str">
            <v>Audit fees - Not Assigned to Departments</v>
          </cell>
          <cell r="I415">
            <v>0</v>
          </cell>
          <cell r="J415" t="str">
            <v>Cr</v>
          </cell>
        </row>
        <row r="416">
          <cell r="A416" t="str">
            <v>5010 - 0001</v>
          </cell>
          <cell r="B416" t="str">
            <v>Audit fees - Administration</v>
          </cell>
          <cell r="G416" t="str">
            <v/>
          </cell>
          <cell r="H416" t="str">
            <v/>
          </cell>
          <cell r="I416">
            <v>12211.26</v>
          </cell>
        </row>
        <row r="417">
          <cell r="A417" t="str">
            <v>5020</v>
          </cell>
          <cell r="B417" t="str">
            <v>Conservation Ontario Levy - Not Assigned to Departments</v>
          </cell>
          <cell r="I417">
            <v>0</v>
          </cell>
        </row>
        <row r="418">
          <cell r="A418" t="str">
            <v>5020 - 0001</v>
          </cell>
          <cell r="B418" t="str">
            <v>Conservation Ontario Levy - Administration</v>
          </cell>
          <cell r="G418" t="str">
            <v/>
          </cell>
          <cell r="H418" t="str">
            <v/>
          </cell>
          <cell r="I418">
            <v>18764</v>
          </cell>
          <cell r="J418" t="str">
            <v>Cr</v>
          </cell>
        </row>
        <row r="419">
          <cell r="A419" t="str">
            <v>5030</v>
          </cell>
          <cell r="B419" t="str">
            <v>Legal Fees - Not Assigned to Departments</v>
          </cell>
          <cell r="I419">
            <v>0</v>
          </cell>
        </row>
        <row r="420">
          <cell r="A420" t="str">
            <v>5030 - 0001</v>
          </cell>
          <cell r="B420" t="str">
            <v>Legal Fees - Administration</v>
          </cell>
          <cell r="I420">
            <v>563.75</v>
          </cell>
          <cell r="J420" t="str">
            <v>Cr</v>
          </cell>
        </row>
        <row r="421">
          <cell r="A421" t="str">
            <v>5030 - 0004</v>
          </cell>
          <cell r="B421" t="str">
            <v>Legal Fees - Generic Regulations</v>
          </cell>
          <cell r="I421">
            <v>36472.26</v>
          </cell>
        </row>
        <row r="422">
          <cell r="A422" t="str">
            <v>5030 - 0010</v>
          </cell>
          <cell r="B422" t="str">
            <v>Legal Fees - Crowe Bridge Area</v>
          </cell>
          <cell r="I422">
            <v>0</v>
          </cell>
        </row>
        <row r="423">
          <cell r="A423" t="str">
            <v>5030 - 0013</v>
          </cell>
          <cell r="B423" t="str">
            <v>Legal Fees - Risk Management Official</v>
          </cell>
          <cell r="G423" t="str">
            <v/>
          </cell>
          <cell r="H423" t="str">
            <v/>
          </cell>
          <cell r="I423">
            <v>0</v>
          </cell>
          <cell r="J423" t="str">
            <v>Cr</v>
          </cell>
        </row>
        <row r="424">
          <cell r="A424" t="str">
            <v>5040</v>
          </cell>
          <cell r="B424" t="str">
            <v>Membership &amp; Subscription - Not Assigned to Departments</v>
          </cell>
          <cell r="I424">
            <v>0</v>
          </cell>
        </row>
        <row r="425">
          <cell r="A425" t="str">
            <v>5040 - 0001</v>
          </cell>
          <cell r="B425" t="str">
            <v>Membership &amp; Subscription - Administration</v>
          </cell>
          <cell r="G425" t="str">
            <v/>
          </cell>
          <cell r="H425" t="str">
            <v/>
          </cell>
          <cell r="I425">
            <v>1528.79</v>
          </cell>
          <cell r="J425" t="str">
            <v>Cr</v>
          </cell>
        </row>
        <row r="426">
          <cell r="A426" t="str">
            <v>5050</v>
          </cell>
          <cell r="B426" t="str">
            <v>Postage - Not Assigned to Departments</v>
          </cell>
          <cell r="I426">
            <v>0</v>
          </cell>
        </row>
        <row r="427">
          <cell r="A427" t="str">
            <v>5050 - 0001</v>
          </cell>
          <cell r="B427" t="str">
            <v>Postage - Administration</v>
          </cell>
          <cell r="I427">
            <v>0</v>
          </cell>
        </row>
        <row r="428">
          <cell r="A428" t="str">
            <v>5050 - 0002</v>
          </cell>
          <cell r="B428" t="str">
            <v>Postage - Operations</v>
          </cell>
          <cell r="I428">
            <v>0</v>
          </cell>
          <cell r="J428" t="str">
            <v>Cr</v>
          </cell>
        </row>
        <row r="429">
          <cell r="A429" t="str">
            <v>5050 - 0003</v>
          </cell>
          <cell r="B429" t="str">
            <v>Postage - Source Water Protection</v>
          </cell>
          <cell r="I429">
            <v>0</v>
          </cell>
        </row>
        <row r="430">
          <cell r="A430" t="str">
            <v>5050 - 0004</v>
          </cell>
          <cell r="B430" t="str">
            <v>Postage - Generic Regulations</v>
          </cell>
          <cell r="I430">
            <v>0</v>
          </cell>
          <cell r="J430" t="str">
            <v>Cr</v>
          </cell>
        </row>
        <row r="431">
          <cell r="A431" t="str">
            <v>5050 - 0013</v>
          </cell>
          <cell r="B431" t="str">
            <v>Postage - Risk Management Official</v>
          </cell>
          <cell r="G431" t="str">
            <v/>
          </cell>
          <cell r="H431" t="str">
            <v/>
          </cell>
          <cell r="I431">
            <v>0</v>
          </cell>
        </row>
        <row r="432">
          <cell r="A432" t="str">
            <v>5055</v>
          </cell>
          <cell r="B432" t="str">
            <v>Courier - Not Assigned to Departments</v>
          </cell>
          <cell r="I432">
            <v>0</v>
          </cell>
        </row>
        <row r="433">
          <cell r="A433" t="str">
            <v>5055 - 0001</v>
          </cell>
          <cell r="B433" t="str">
            <v>Courier - Administration</v>
          </cell>
          <cell r="I433">
            <v>0</v>
          </cell>
          <cell r="J433" t="str">
            <v>Cr</v>
          </cell>
        </row>
        <row r="434">
          <cell r="A434" t="str">
            <v>5055 - 0002</v>
          </cell>
          <cell r="B434" t="str">
            <v>Courier - Operations</v>
          </cell>
          <cell r="I434">
            <v>0</v>
          </cell>
        </row>
        <row r="435">
          <cell r="A435" t="str">
            <v>5055 - 0003</v>
          </cell>
          <cell r="B435" t="str">
            <v>Courier - Source Water Protection</v>
          </cell>
          <cell r="I435">
            <v>0</v>
          </cell>
          <cell r="J435" t="str">
            <v>Cr</v>
          </cell>
        </row>
        <row r="436">
          <cell r="A436" t="str">
            <v>5055 - 0013</v>
          </cell>
          <cell r="B436" t="str">
            <v>Courier - Risk Management Official</v>
          </cell>
          <cell r="G436" t="str">
            <v/>
          </cell>
          <cell r="H436" t="str">
            <v/>
          </cell>
          <cell r="I436">
            <v>0</v>
          </cell>
        </row>
        <row r="437">
          <cell r="A437" t="str">
            <v>5065</v>
          </cell>
          <cell r="B437" t="str">
            <v>Health and Safety Supplies - Not Assigned to Departments</v>
          </cell>
          <cell r="I437">
            <v>0</v>
          </cell>
        </row>
        <row r="438">
          <cell r="A438" t="str">
            <v>5065 - 0001</v>
          </cell>
          <cell r="B438" t="str">
            <v>Health and Safety Supplies - Administration</v>
          </cell>
          <cell r="I438">
            <v>0</v>
          </cell>
          <cell r="J438">
            <v>16.260000000000002</v>
          </cell>
        </row>
        <row r="439">
          <cell r="A439" t="str">
            <v>5065 - 0002</v>
          </cell>
          <cell r="B439" t="str">
            <v>Health and Safety Supplies - Operations</v>
          </cell>
          <cell r="I439">
            <v>16.260000000000002</v>
          </cell>
        </row>
        <row r="440">
          <cell r="A440" t="str">
            <v>5065 - 0003</v>
          </cell>
          <cell r="B440" t="str">
            <v>Health and Safety Supplies - Source Water Protection</v>
          </cell>
          <cell r="I440">
            <v>0</v>
          </cell>
          <cell r="J440" t="str">
            <v>Cr</v>
          </cell>
        </row>
        <row r="441">
          <cell r="A441" t="str">
            <v>5065 - 0004</v>
          </cell>
          <cell r="B441" t="str">
            <v>Health and Safety Supplies - Generic Regulations</v>
          </cell>
          <cell r="I441">
            <v>0</v>
          </cell>
        </row>
        <row r="442">
          <cell r="A442" t="str">
            <v>5065 - 0005</v>
          </cell>
          <cell r="B442" t="str">
            <v>Health and Safety Supplies - Cordova Lake Dam</v>
          </cell>
          <cell r="I442">
            <v>0</v>
          </cell>
        </row>
        <row r="443">
          <cell r="A443" t="str">
            <v>5065 - 0006</v>
          </cell>
          <cell r="B443" t="str">
            <v>Health and Safety Supplies - Round Lake Dam</v>
          </cell>
          <cell r="I443">
            <v>0</v>
          </cell>
          <cell r="J443" t="str">
            <v>Cr</v>
          </cell>
        </row>
        <row r="444">
          <cell r="A444" t="str">
            <v>5065 - 0007</v>
          </cell>
          <cell r="B444" t="str">
            <v>Health and Safety Supplies - Kashabog Lake Dam</v>
          </cell>
          <cell r="I444">
            <v>0</v>
          </cell>
        </row>
        <row r="445">
          <cell r="A445" t="str">
            <v>5065 - 0008</v>
          </cell>
          <cell r="B445" t="str">
            <v>Health and Safety Supplies - Hydro Plant</v>
          </cell>
          <cell r="I445">
            <v>0</v>
          </cell>
          <cell r="J445" t="str">
            <v>Cr</v>
          </cell>
        </row>
        <row r="446">
          <cell r="A446" t="str">
            <v>5065 - 0009</v>
          </cell>
          <cell r="B446" t="str">
            <v>Health and Safety Supplies - McGeachie Conservation</v>
          </cell>
          <cell r="I446">
            <v>0</v>
          </cell>
        </row>
        <row r="447">
          <cell r="A447" t="str">
            <v>5065 - 0010</v>
          </cell>
          <cell r="B447" t="str">
            <v>Health and Safety Supplies - Crowe Bridge Area</v>
          </cell>
          <cell r="I447">
            <v>0</v>
          </cell>
        </row>
        <row r="448">
          <cell r="A448" t="str">
            <v>5065 - 0011</v>
          </cell>
          <cell r="B448" t="str">
            <v>Health and Safety Supplies - Lands</v>
          </cell>
          <cell r="I448">
            <v>0</v>
          </cell>
          <cell r="J448" t="str">
            <v>Cr</v>
          </cell>
        </row>
        <row r="449">
          <cell r="A449" t="str">
            <v>5065 - 0012</v>
          </cell>
          <cell r="B449" t="str">
            <v>Health and Safety Supplies - Special Projects - Other</v>
          </cell>
          <cell r="G449" t="str">
            <v/>
          </cell>
          <cell r="H449" t="str">
            <v/>
          </cell>
          <cell r="I449">
            <v>0</v>
          </cell>
        </row>
        <row r="450">
          <cell r="A450" t="str">
            <v>5075</v>
          </cell>
          <cell r="B450" t="str">
            <v>Office Equipment Purchase/Rental - Not Assigned to Departments</v>
          </cell>
          <cell r="I450">
            <v>0</v>
          </cell>
          <cell r="J450" t="str">
            <v>Cr</v>
          </cell>
        </row>
        <row r="451">
          <cell r="A451" t="str">
            <v>5075 - 0001</v>
          </cell>
          <cell r="B451" t="str">
            <v>Office Equipment Purchase/Rental - Administration</v>
          </cell>
          <cell r="I451">
            <v>0</v>
          </cell>
        </row>
        <row r="452">
          <cell r="A452" t="str">
            <v>5075 - 0002</v>
          </cell>
          <cell r="B452" t="str">
            <v>Office Equipment Purchase/Rental - Operations</v>
          </cell>
          <cell r="I452">
            <v>0</v>
          </cell>
        </row>
        <row r="453">
          <cell r="A453" t="str">
            <v>5075 - 0003</v>
          </cell>
          <cell r="B453" t="str">
            <v>Office Equipment Purchase/Rental - Source Water Protection</v>
          </cell>
          <cell r="I453">
            <v>0</v>
          </cell>
          <cell r="J453" t="str">
            <v>Cr</v>
          </cell>
        </row>
        <row r="454">
          <cell r="A454" t="str">
            <v>5075 - 0004</v>
          </cell>
          <cell r="B454" t="str">
            <v>Office Equipment Purchase/Rental - Generic Regulations</v>
          </cell>
          <cell r="G454" t="str">
            <v/>
          </cell>
          <cell r="H454" t="str">
            <v/>
          </cell>
          <cell r="I454">
            <v>0</v>
          </cell>
        </row>
        <row r="455">
          <cell r="A455" t="str">
            <v>5080</v>
          </cell>
          <cell r="B455" t="str">
            <v>Photocopier Expense - Not Assigned to Departments</v>
          </cell>
          <cell r="I455">
            <v>0</v>
          </cell>
          <cell r="J455" t="str">
            <v>Cr</v>
          </cell>
        </row>
        <row r="456">
          <cell r="A456" t="str">
            <v>5080 - 0001</v>
          </cell>
          <cell r="B456" t="str">
            <v>Photocopier Expense - Administration</v>
          </cell>
          <cell r="G456" t="str">
            <v/>
          </cell>
          <cell r="H456" t="str">
            <v/>
          </cell>
          <cell r="I456">
            <v>0</v>
          </cell>
        </row>
        <row r="457">
          <cell r="A457" t="str">
            <v>5085</v>
          </cell>
          <cell r="B457" t="str">
            <v>Office Equipment Maintenance - Not Assigned to Departments</v>
          </cell>
          <cell r="I457">
            <v>0</v>
          </cell>
        </row>
        <row r="458">
          <cell r="A458" t="str">
            <v>5085 - 0001</v>
          </cell>
          <cell r="B458" t="str">
            <v>Office Equipment Maintenance - Administration</v>
          </cell>
          <cell r="I458">
            <v>0</v>
          </cell>
          <cell r="J458" t="str">
            <v>Cr</v>
          </cell>
        </row>
        <row r="459">
          <cell r="A459" t="str">
            <v>5085 - 0003</v>
          </cell>
          <cell r="B459" t="str">
            <v>Office Equipment Maintenance - Source Water Protection</v>
          </cell>
          <cell r="I459">
            <v>0</v>
          </cell>
        </row>
        <row r="460">
          <cell r="A460" t="str">
            <v>5085 - 0008</v>
          </cell>
          <cell r="B460" t="str">
            <v>Office Equipment Maintenance - Hydro Plant</v>
          </cell>
          <cell r="G460" t="str">
            <v/>
          </cell>
          <cell r="H460" t="str">
            <v/>
          </cell>
          <cell r="I460">
            <v>0</v>
          </cell>
          <cell r="J460" t="str">
            <v>Cr</v>
          </cell>
        </row>
        <row r="461">
          <cell r="A461" t="str">
            <v>5090</v>
          </cell>
          <cell r="B461" t="str">
            <v>Office Supplies - Not Assigned to Departments</v>
          </cell>
          <cell r="I461">
            <v>0</v>
          </cell>
        </row>
        <row r="462">
          <cell r="A462" t="str">
            <v>5090 - 0001</v>
          </cell>
          <cell r="B462" t="str">
            <v>Office Supplies - Administration</v>
          </cell>
          <cell r="I462">
            <v>7979.47</v>
          </cell>
          <cell r="J462">
            <v>7979.47</v>
          </cell>
        </row>
        <row r="463">
          <cell r="A463" t="str">
            <v>5090 - 0002</v>
          </cell>
          <cell r="B463" t="str">
            <v>Office Supplies - Operations</v>
          </cell>
          <cell r="I463">
            <v>0</v>
          </cell>
          <cell r="J463" t="str">
            <v>Cr</v>
          </cell>
        </row>
        <row r="464">
          <cell r="A464" t="str">
            <v>5090 - 0003</v>
          </cell>
          <cell r="B464" t="str">
            <v>Office Supplies - Source Water Protection</v>
          </cell>
          <cell r="I464">
            <v>0</v>
          </cell>
        </row>
        <row r="465">
          <cell r="A465" t="str">
            <v>5090 - 0004</v>
          </cell>
          <cell r="B465" t="str">
            <v>Office Supplies - Generic Regulations</v>
          </cell>
          <cell r="I465">
            <v>1868.22</v>
          </cell>
          <cell r="J465" t="str">
            <v>Cr</v>
          </cell>
        </row>
        <row r="466">
          <cell r="A466" t="str">
            <v>5090 - 0013</v>
          </cell>
          <cell r="B466" t="str">
            <v>Office Supplies - Risk Management Official</v>
          </cell>
          <cell r="G466" t="str">
            <v/>
          </cell>
          <cell r="H466" t="str">
            <v/>
          </cell>
          <cell r="I466">
            <v>0</v>
          </cell>
        </row>
        <row r="467">
          <cell r="A467" t="str">
            <v>5092</v>
          </cell>
          <cell r="B467" t="str">
            <v>Shop Supplies Operations - Not Assigned to Departments</v>
          </cell>
          <cell r="I467">
            <v>0</v>
          </cell>
        </row>
        <row r="468">
          <cell r="A468" t="str">
            <v>5092 - 0002</v>
          </cell>
          <cell r="B468" t="str">
            <v>Shop Supplies Operations - Operations</v>
          </cell>
          <cell r="G468" t="str">
            <v/>
          </cell>
          <cell r="H468" t="str">
            <v/>
          </cell>
          <cell r="I468">
            <v>0</v>
          </cell>
          <cell r="J468" t="str">
            <v>Cr</v>
          </cell>
        </row>
        <row r="469">
          <cell r="A469" t="str">
            <v>5093</v>
          </cell>
          <cell r="B469" t="str">
            <v>Kitchen Supplies - Not Assigned to Departments</v>
          </cell>
          <cell r="I469">
            <v>0</v>
          </cell>
        </row>
        <row r="470">
          <cell r="A470" t="str">
            <v>5093 - 0001</v>
          </cell>
          <cell r="B470" t="str">
            <v>Kitchen Supplies - Administration</v>
          </cell>
          <cell r="G470" t="str">
            <v/>
          </cell>
          <cell r="H470" t="str">
            <v/>
          </cell>
          <cell r="I470">
            <v>0</v>
          </cell>
          <cell r="J470" t="str">
            <v>Cr</v>
          </cell>
        </row>
        <row r="471">
          <cell r="A471" t="str">
            <v>5094</v>
          </cell>
          <cell r="B471" t="str">
            <v>McGeachie Cottage Supplies - Not Assigned to Departments</v>
          </cell>
          <cell r="I471">
            <v>0</v>
          </cell>
        </row>
        <row r="472">
          <cell r="A472" t="str">
            <v>5094 - 0009</v>
          </cell>
          <cell r="B472" t="str">
            <v>McGeachie Cottage Supplies - McGeachie Conservation</v>
          </cell>
          <cell r="G472" t="str">
            <v/>
          </cell>
          <cell r="H472" t="str">
            <v/>
          </cell>
          <cell r="I472">
            <v>0</v>
          </cell>
        </row>
        <row r="473">
          <cell r="A473" t="str">
            <v>5095</v>
          </cell>
          <cell r="B473" t="str">
            <v>Computer Software - Not Assigned to Departments</v>
          </cell>
          <cell r="I473">
            <v>0</v>
          </cell>
          <cell r="J473" t="str">
            <v>Cr</v>
          </cell>
        </row>
        <row r="474">
          <cell r="A474" t="str">
            <v>5095 - 0001</v>
          </cell>
          <cell r="B474" t="str">
            <v>Computer Software - Administration</v>
          </cell>
          <cell r="I474">
            <v>0</v>
          </cell>
          <cell r="J474">
            <v>0</v>
          </cell>
        </row>
        <row r="475">
          <cell r="A475" t="str">
            <v>5095 - 0003</v>
          </cell>
          <cell r="B475" t="str">
            <v>Computer Software - Source Water Protection</v>
          </cell>
          <cell r="I475">
            <v>0</v>
          </cell>
          <cell r="J475" t="str">
            <v>Cr</v>
          </cell>
        </row>
        <row r="476">
          <cell r="A476" t="str">
            <v>5095 - 0004</v>
          </cell>
          <cell r="B476" t="str">
            <v>Computer Software - Generic Regulations</v>
          </cell>
          <cell r="I476">
            <v>0</v>
          </cell>
        </row>
        <row r="477">
          <cell r="A477" t="str">
            <v>5095 - 0013</v>
          </cell>
          <cell r="B477" t="str">
            <v>Computer Software - Risk Management Official</v>
          </cell>
          <cell r="G477" t="str">
            <v/>
          </cell>
          <cell r="H477" t="str">
            <v/>
          </cell>
          <cell r="I477">
            <v>0</v>
          </cell>
        </row>
        <row r="478">
          <cell r="A478" t="str">
            <v>5096</v>
          </cell>
          <cell r="B478" t="str">
            <v>Computer Hardware - Not Assigned to Departments</v>
          </cell>
          <cell r="I478">
            <v>0</v>
          </cell>
          <cell r="J478" t="str">
            <v>Cr</v>
          </cell>
        </row>
        <row r="479">
          <cell r="A479" t="str">
            <v>5096 - 0001</v>
          </cell>
          <cell r="B479" t="str">
            <v>Computer Hardware - Administration</v>
          </cell>
          <cell r="I479">
            <v>0</v>
          </cell>
        </row>
        <row r="480">
          <cell r="A480" t="str">
            <v>5096 - 0003</v>
          </cell>
          <cell r="B480" t="str">
            <v>Computer Hardware - Source Water Protection</v>
          </cell>
          <cell r="I480">
            <v>0</v>
          </cell>
          <cell r="J480" t="str">
            <v>Cr</v>
          </cell>
        </row>
        <row r="481">
          <cell r="A481" t="str">
            <v>5096 - 0004</v>
          </cell>
          <cell r="B481" t="str">
            <v>Computer Hardware - Generic Regulations</v>
          </cell>
          <cell r="G481" t="str">
            <v/>
          </cell>
          <cell r="H481" t="str">
            <v/>
          </cell>
          <cell r="I481">
            <v>0</v>
          </cell>
        </row>
        <row r="482">
          <cell r="A482" t="str">
            <v>5098</v>
          </cell>
          <cell r="B482" t="str">
            <v>Computer Service - Not Assigned to Departments</v>
          </cell>
          <cell r="I482">
            <v>0</v>
          </cell>
          <cell r="J482" t="str">
            <v>Cr</v>
          </cell>
        </row>
        <row r="483">
          <cell r="A483" t="str">
            <v>5098 - 0001</v>
          </cell>
          <cell r="B483" t="str">
            <v>Computer Service - Administration</v>
          </cell>
          <cell r="G483" t="str">
            <v/>
          </cell>
          <cell r="H483" t="str">
            <v/>
          </cell>
          <cell r="I483">
            <v>0</v>
          </cell>
        </row>
        <row r="484">
          <cell r="A484" t="str">
            <v>5100</v>
          </cell>
          <cell r="B484" t="str">
            <v>Members Expense - Not Assigned to Departments</v>
          </cell>
          <cell r="I484">
            <v>0</v>
          </cell>
        </row>
        <row r="485">
          <cell r="A485" t="str">
            <v>5100 - 0001</v>
          </cell>
          <cell r="B485" t="str">
            <v>Members Expense - Administration</v>
          </cell>
          <cell r="I485">
            <v>265.27</v>
          </cell>
          <cell r="J485">
            <v>265.27</v>
          </cell>
        </row>
        <row r="486">
          <cell r="A486" t="str">
            <v>5100 - 0004</v>
          </cell>
          <cell r="B486" t="str">
            <v>Members Expense - Generic Regulations</v>
          </cell>
          <cell r="G486" t="str">
            <v/>
          </cell>
          <cell r="H486" t="str">
            <v/>
          </cell>
          <cell r="I486">
            <v>0</v>
          </cell>
        </row>
        <row r="487">
          <cell r="A487" t="str">
            <v>5105</v>
          </cell>
          <cell r="B487" t="str">
            <v>Chairmens Expense - Not Assigned to Departments</v>
          </cell>
          <cell r="I487">
            <v>0</v>
          </cell>
          <cell r="J487" t="str">
            <v>Cr</v>
          </cell>
        </row>
        <row r="488">
          <cell r="A488" t="str">
            <v>5105 - 0001</v>
          </cell>
          <cell r="B488" t="str">
            <v>Chairmens Expense - Administration</v>
          </cell>
          <cell r="I488">
            <v>0</v>
          </cell>
        </row>
        <row r="489">
          <cell r="A489" t="str">
            <v>5105 - 0003</v>
          </cell>
          <cell r="B489" t="str">
            <v>Chairmens Expense - Source Water Protection</v>
          </cell>
          <cell r="I489">
            <v>0</v>
          </cell>
          <cell r="J489" t="str">
            <v>Cr</v>
          </cell>
        </row>
        <row r="490">
          <cell r="A490" t="str">
            <v>5105 - 0004</v>
          </cell>
          <cell r="B490" t="str">
            <v>Chairmens Expense - Generic Regulations</v>
          </cell>
          <cell r="G490" t="str">
            <v/>
          </cell>
          <cell r="H490" t="str">
            <v/>
          </cell>
          <cell r="I490">
            <v>0</v>
          </cell>
        </row>
        <row r="491">
          <cell r="A491" t="str">
            <v>5108</v>
          </cell>
          <cell r="B491" t="str">
            <v>LRPC Expense - Not Assigned to Departments</v>
          </cell>
          <cell r="I491">
            <v>0</v>
          </cell>
          <cell r="J491" t="str">
            <v>Cr</v>
          </cell>
        </row>
        <row r="492">
          <cell r="A492" t="str">
            <v>5108 - 0001</v>
          </cell>
          <cell r="B492" t="str">
            <v>LRPC Expense - Administration</v>
          </cell>
          <cell r="I492">
            <v>0</v>
          </cell>
        </row>
        <row r="493">
          <cell r="A493" t="str">
            <v>5108 - 0004</v>
          </cell>
          <cell r="B493" t="str">
            <v>LRPC Expense - Generic Regulations</v>
          </cell>
          <cell r="G493" t="str">
            <v/>
          </cell>
          <cell r="H493" t="str">
            <v/>
          </cell>
          <cell r="I493">
            <v>0</v>
          </cell>
        </row>
        <row r="494">
          <cell r="A494" t="str">
            <v>5110</v>
          </cell>
          <cell r="B494" t="str">
            <v>Bank charges and interest - Not Assigned to Departments</v>
          </cell>
          <cell r="I494">
            <v>0</v>
          </cell>
          <cell r="J494" t="str">
            <v>Cr</v>
          </cell>
        </row>
        <row r="495">
          <cell r="A495" t="str">
            <v>5110 - 0001</v>
          </cell>
          <cell r="B495" t="str">
            <v>Bank charges and interest - Administration</v>
          </cell>
          <cell r="G495" t="str">
            <v/>
          </cell>
          <cell r="H495" t="str">
            <v/>
          </cell>
          <cell r="I495">
            <v>4363.6400000000003</v>
          </cell>
        </row>
        <row r="496">
          <cell r="A496" t="str">
            <v>5200</v>
          </cell>
          <cell r="B496" t="str">
            <v>Admin. Capital Expense - Not Assigned to Departments</v>
          </cell>
          <cell r="I496">
            <v>0</v>
          </cell>
          <cell r="J496" t="str">
            <v>Cr</v>
          </cell>
        </row>
        <row r="497">
          <cell r="A497" t="str">
            <v>5210</v>
          </cell>
          <cell r="B497" t="str">
            <v>Computer Capital Expense - Not Assigned to Departments</v>
          </cell>
          <cell r="I497">
            <v>0</v>
          </cell>
        </row>
        <row r="498">
          <cell r="A498" t="str">
            <v>5220</v>
          </cell>
          <cell r="B498" t="str">
            <v>Operations Capital Expense - Not Assigned to Departments</v>
          </cell>
          <cell r="I498">
            <v>0</v>
          </cell>
          <cell r="J498" t="str">
            <v>Cr</v>
          </cell>
        </row>
        <row r="499">
          <cell r="A499" t="str">
            <v>5220 - 0001</v>
          </cell>
          <cell r="B499" t="str">
            <v>Operations Capital Expense - Administration</v>
          </cell>
          <cell r="I499">
            <v>0</v>
          </cell>
        </row>
        <row r="500">
          <cell r="A500" t="str">
            <v>5220 - 0002</v>
          </cell>
          <cell r="B500" t="str">
            <v>Operations Capital Expense - Operations</v>
          </cell>
          <cell r="G500" t="str">
            <v/>
          </cell>
          <cell r="H500" t="str">
            <v/>
          </cell>
          <cell r="I500">
            <v>76248.87</v>
          </cell>
        </row>
        <row r="501">
          <cell r="A501" t="str">
            <v>5230</v>
          </cell>
          <cell r="B501" t="str">
            <v>Lands Capital Expense - Not Assigned to Departments</v>
          </cell>
          <cell r="I501">
            <v>0</v>
          </cell>
          <cell r="J501" t="str">
            <v>Cr</v>
          </cell>
        </row>
        <row r="502">
          <cell r="A502" t="str">
            <v>5230 - 0011</v>
          </cell>
          <cell r="B502" t="str">
            <v>Lands Capital Expense - Lands</v>
          </cell>
          <cell r="G502" t="str">
            <v/>
          </cell>
          <cell r="H502" t="str">
            <v/>
          </cell>
          <cell r="I502">
            <v>0</v>
          </cell>
        </row>
        <row r="503">
          <cell r="A503" t="str">
            <v>5300</v>
          </cell>
          <cell r="B503" t="str">
            <v>General - NE - Not Assigned to Departments</v>
          </cell>
          <cell r="I503">
            <v>0</v>
          </cell>
          <cell r="J503" t="str">
            <v>Cr</v>
          </cell>
        </row>
        <row r="504">
          <cell r="A504" t="str">
            <v>5310</v>
          </cell>
          <cell r="B504" t="str">
            <v>Low Water Response Team (non-dept) - Not Assigned to Departments</v>
          </cell>
          <cell r="I504">
            <v>0</v>
          </cell>
        </row>
        <row r="505">
          <cell r="A505" t="str">
            <v>5315</v>
          </cell>
          <cell r="B505" t="str">
            <v>Vehicle - Gas &amp; Oil - Not Assigned to Departments</v>
          </cell>
          <cell r="I505">
            <v>0</v>
          </cell>
        </row>
        <row r="506">
          <cell r="A506" t="str">
            <v>5315 - 0001</v>
          </cell>
          <cell r="B506" t="str">
            <v>Vehicle - Gas &amp; Oil - Administration</v>
          </cell>
          <cell r="I506">
            <v>0</v>
          </cell>
          <cell r="J506" t="str">
            <v>Cr</v>
          </cell>
        </row>
        <row r="507">
          <cell r="A507" t="str">
            <v>5315 - 0002</v>
          </cell>
          <cell r="B507" t="str">
            <v>Vehicle - Gas &amp; Oil - Operations</v>
          </cell>
          <cell r="I507">
            <v>11981.15</v>
          </cell>
          <cell r="J507">
            <v>11981.15</v>
          </cell>
        </row>
        <row r="508">
          <cell r="A508" t="str">
            <v>5315 - 0003</v>
          </cell>
          <cell r="B508" t="str">
            <v>Vehicle - Gas &amp; Oil - Source Water Protection</v>
          </cell>
          <cell r="I508">
            <v>0</v>
          </cell>
          <cell r="J508" t="str">
            <v>Cr</v>
          </cell>
        </row>
        <row r="509">
          <cell r="A509" t="str">
            <v>5315 - 0004</v>
          </cell>
          <cell r="B509" t="str">
            <v>Vehicle - Gas &amp; Oil - Generic Regulations</v>
          </cell>
          <cell r="I509">
            <v>0</v>
          </cell>
        </row>
        <row r="510">
          <cell r="A510" t="str">
            <v>5315 - 0005</v>
          </cell>
          <cell r="B510" t="str">
            <v>Vehicle - Gas &amp; Oil - Cordova Lake Dam</v>
          </cell>
          <cell r="I510">
            <v>0</v>
          </cell>
          <cell r="J510" t="str">
            <v>Cr</v>
          </cell>
        </row>
        <row r="511">
          <cell r="A511" t="str">
            <v>5315 - 0006</v>
          </cell>
          <cell r="B511" t="str">
            <v>Vehicle - Gas &amp; Oil - Round Lake Dam</v>
          </cell>
          <cell r="I511">
            <v>0</v>
          </cell>
        </row>
        <row r="512">
          <cell r="A512" t="str">
            <v>5315 - 0007</v>
          </cell>
          <cell r="B512" t="str">
            <v>Vehicle - Gas &amp; Oil - Kashabog Lake Dam</v>
          </cell>
          <cell r="I512">
            <v>0</v>
          </cell>
          <cell r="J512" t="str">
            <v>Cr</v>
          </cell>
        </row>
        <row r="513">
          <cell r="A513" t="str">
            <v>5315 - 0008</v>
          </cell>
          <cell r="B513" t="str">
            <v>Vehicle - Gas &amp; Oil - Hydro Plant</v>
          </cell>
          <cell r="I513">
            <v>0</v>
          </cell>
        </row>
        <row r="514">
          <cell r="A514" t="str">
            <v>5315 - 0011</v>
          </cell>
          <cell r="B514" t="str">
            <v>Vehicle - Gas &amp; Oil - Lands</v>
          </cell>
          <cell r="G514" t="str">
            <v/>
          </cell>
          <cell r="H514" t="str">
            <v/>
          </cell>
          <cell r="I514">
            <v>0</v>
          </cell>
        </row>
        <row r="515">
          <cell r="A515" t="str">
            <v>5320</v>
          </cell>
          <cell r="B515" t="str">
            <v>Vehicle - Maintenance - Not Assigned to Departments</v>
          </cell>
          <cell r="I515">
            <v>0</v>
          </cell>
          <cell r="J515" t="str">
            <v>Cr</v>
          </cell>
        </row>
        <row r="516">
          <cell r="A516" t="str">
            <v>5320 - 0002</v>
          </cell>
          <cell r="B516" t="str">
            <v>Vehicle - Maintenance - Operations</v>
          </cell>
          <cell r="I516">
            <v>0</v>
          </cell>
        </row>
        <row r="517">
          <cell r="A517" t="str">
            <v>5320 - 0003</v>
          </cell>
          <cell r="B517" t="str">
            <v>Vehicle - Maintenance - Source Water Protection</v>
          </cell>
          <cell r="I517">
            <v>0</v>
          </cell>
          <cell r="J517" t="str">
            <v>Cr</v>
          </cell>
        </row>
        <row r="518">
          <cell r="A518" t="str">
            <v>5320 - 0004</v>
          </cell>
          <cell r="B518" t="str">
            <v>Vehicle - Maintenance - Generic Regulations</v>
          </cell>
          <cell r="I518">
            <v>0</v>
          </cell>
        </row>
        <row r="519">
          <cell r="A519" t="str">
            <v>5320 - 0005</v>
          </cell>
          <cell r="B519" t="str">
            <v>Vehicle - Maintenance - Cordova Lake Dam</v>
          </cell>
          <cell r="I519">
            <v>0</v>
          </cell>
          <cell r="J519" t="str">
            <v>Cr</v>
          </cell>
        </row>
        <row r="520">
          <cell r="A520" t="str">
            <v>5320 - 0006</v>
          </cell>
          <cell r="B520" t="str">
            <v>Vehicle - Maintenance - Round Lake Dam</v>
          </cell>
          <cell r="I520">
            <v>0</v>
          </cell>
        </row>
        <row r="521">
          <cell r="A521" t="str">
            <v>5320 - 0007</v>
          </cell>
          <cell r="B521" t="str">
            <v>Vehicle - Maintenance - Kashabog Lake Dam</v>
          </cell>
          <cell r="I521">
            <v>0</v>
          </cell>
          <cell r="J521" t="str">
            <v>Cr</v>
          </cell>
        </row>
        <row r="522">
          <cell r="A522" t="str">
            <v>5320 - 0008</v>
          </cell>
          <cell r="B522" t="str">
            <v>Vehicle - Maintenance - Hydro Plant</v>
          </cell>
          <cell r="I522">
            <v>0</v>
          </cell>
        </row>
        <row r="523">
          <cell r="A523" t="str">
            <v>5320 - 0011</v>
          </cell>
          <cell r="B523" t="str">
            <v>Vehicle - Maintenance - Lands</v>
          </cell>
          <cell r="G523" t="str">
            <v/>
          </cell>
          <cell r="H523" t="str">
            <v/>
          </cell>
          <cell r="I523">
            <v>0</v>
          </cell>
          <cell r="J523" t="str">
            <v>Cr</v>
          </cell>
        </row>
        <row r="524">
          <cell r="A524" t="str">
            <v>5325</v>
          </cell>
          <cell r="B524" t="str">
            <v>Vehicle - Insurance - Not Assigned to Departments</v>
          </cell>
          <cell r="I524">
            <v>0</v>
          </cell>
        </row>
        <row r="525">
          <cell r="A525" t="str">
            <v>5325 - 0002</v>
          </cell>
          <cell r="B525" t="str">
            <v>Vehicle - Insurance - Operations</v>
          </cell>
          <cell r="I525">
            <v>0</v>
          </cell>
          <cell r="J525" t="str">
            <v>Cr</v>
          </cell>
        </row>
        <row r="526">
          <cell r="A526" t="str">
            <v>5325 - 0003</v>
          </cell>
          <cell r="B526" t="str">
            <v>Vehicle - Insurance - Source Water Protection</v>
          </cell>
          <cell r="I526">
            <v>0</v>
          </cell>
        </row>
        <row r="527">
          <cell r="A527" t="str">
            <v>5325 - 0004</v>
          </cell>
          <cell r="B527" t="str">
            <v>Vehicle - Insurance - Generic Regulations</v>
          </cell>
          <cell r="I527">
            <v>0</v>
          </cell>
          <cell r="J527" t="str">
            <v>Cr</v>
          </cell>
        </row>
        <row r="528">
          <cell r="A528" t="str">
            <v>5325 - 0005</v>
          </cell>
          <cell r="B528" t="str">
            <v>Vehicle - Insurance - Cordova Lake Dam</v>
          </cell>
          <cell r="I528">
            <v>0</v>
          </cell>
        </row>
        <row r="529">
          <cell r="A529" t="str">
            <v>5325 - 0006</v>
          </cell>
          <cell r="B529" t="str">
            <v>Vehicle - Insurance - Round Lake Dam</v>
          </cell>
          <cell r="I529">
            <v>0</v>
          </cell>
          <cell r="J529" t="str">
            <v>Cr</v>
          </cell>
        </row>
        <row r="530">
          <cell r="A530" t="str">
            <v>5325 - 0007</v>
          </cell>
          <cell r="B530" t="str">
            <v>Vehicle - Insurance - Kashabog Lake Dam</v>
          </cell>
          <cell r="I530">
            <v>0</v>
          </cell>
        </row>
        <row r="531">
          <cell r="A531" t="str">
            <v>5325 - 0008</v>
          </cell>
          <cell r="B531" t="str">
            <v>Vehicle - Insurance - Hydro Plant</v>
          </cell>
          <cell r="I531">
            <v>0</v>
          </cell>
          <cell r="J531" t="str">
            <v>Cr</v>
          </cell>
        </row>
        <row r="532">
          <cell r="A532" t="str">
            <v>5325 - 0011</v>
          </cell>
          <cell r="B532" t="str">
            <v>Vehicle - Insurance - Lands</v>
          </cell>
          <cell r="G532" t="str">
            <v/>
          </cell>
          <cell r="H532" t="str">
            <v/>
          </cell>
          <cell r="I532">
            <v>0</v>
          </cell>
        </row>
        <row r="533">
          <cell r="A533" t="str">
            <v>5330</v>
          </cell>
          <cell r="B533" t="str">
            <v>Equipment - Costs - Not Assigned to Departments</v>
          </cell>
          <cell r="I533">
            <v>0</v>
          </cell>
          <cell r="J533" t="str">
            <v>Cr</v>
          </cell>
        </row>
        <row r="534">
          <cell r="A534" t="str">
            <v>5330 - 0002</v>
          </cell>
          <cell r="B534" t="str">
            <v>Equipment - Costs - Operations</v>
          </cell>
          <cell r="I534">
            <v>0</v>
          </cell>
        </row>
        <row r="535">
          <cell r="A535" t="str">
            <v>5330 - 0003</v>
          </cell>
          <cell r="B535" t="str">
            <v>Equipment - Costs - Source Water Protection</v>
          </cell>
          <cell r="I535">
            <v>0</v>
          </cell>
          <cell r="J535" t="str">
            <v>Cr</v>
          </cell>
        </row>
        <row r="536">
          <cell r="A536" t="str">
            <v>5330 - 0004</v>
          </cell>
          <cell r="B536" t="str">
            <v>Equipment - Costs - Generic Regulations</v>
          </cell>
          <cell r="I536">
            <v>0</v>
          </cell>
        </row>
        <row r="537">
          <cell r="A537" t="str">
            <v>5330 - 0005</v>
          </cell>
          <cell r="B537" t="str">
            <v>Equipment - Costs - Cordova Lake Dam</v>
          </cell>
          <cell r="I537">
            <v>0</v>
          </cell>
          <cell r="J537" t="str">
            <v>Cr</v>
          </cell>
        </row>
        <row r="538">
          <cell r="A538" t="str">
            <v>5330 - 0006</v>
          </cell>
          <cell r="B538" t="str">
            <v>Equipment - Costs - Round Lake Dam</v>
          </cell>
          <cell r="I538">
            <v>0</v>
          </cell>
        </row>
        <row r="539">
          <cell r="A539" t="str">
            <v>5330 - 0007</v>
          </cell>
          <cell r="B539" t="str">
            <v>Equipment - Costs - Kashabog Lake Dam</v>
          </cell>
          <cell r="I539">
            <v>0</v>
          </cell>
          <cell r="J539" t="str">
            <v>Cr</v>
          </cell>
        </row>
        <row r="540">
          <cell r="A540" t="str">
            <v>5330 - 0008</v>
          </cell>
          <cell r="B540" t="str">
            <v>Equipment - Costs - Hydro Plant</v>
          </cell>
          <cell r="I540">
            <v>0</v>
          </cell>
        </row>
        <row r="541">
          <cell r="A541" t="str">
            <v>5330 - 0011</v>
          </cell>
          <cell r="B541" t="str">
            <v>Equipment - Costs - Lands</v>
          </cell>
          <cell r="G541" t="str">
            <v/>
          </cell>
          <cell r="H541" t="str">
            <v/>
          </cell>
          <cell r="I541">
            <v>0</v>
          </cell>
        </row>
        <row r="542">
          <cell r="A542" t="str">
            <v>5335</v>
          </cell>
          <cell r="B542" t="str">
            <v>Equipment - Gas, Oil, Maintenance - Not Assigned to Departments</v>
          </cell>
          <cell r="I542">
            <v>0</v>
          </cell>
          <cell r="J542" t="str">
            <v>Cr</v>
          </cell>
        </row>
        <row r="543">
          <cell r="A543" t="str">
            <v>5335 - 0002</v>
          </cell>
          <cell r="B543" t="str">
            <v>Equipment - Gas, Oil, Maintenance - Operations</v>
          </cell>
          <cell r="I543">
            <v>0</v>
          </cell>
        </row>
        <row r="544">
          <cell r="A544" t="str">
            <v>5335 - 0003</v>
          </cell>
          <cell r="B544" t="str">
            <v>Equipment - Gas, Oil, Maintenance - Source Water Protection</v>
          </cell>
          <cell r="I544">
            <v>0</v>
          </cell>
          <cell r="J544" t="str">
            <v>Cr</v>
          </cell>
        </row>
        <row r="545">
          <cell r="A545" t="str">
            <v>5335 - 0004</v>
          </cell>
          <cell r="B545" t="str">
            <v>Equipment - Gas, Oil, Maintenance - Generic Regulations</v>
          </cell>
          <cell r="I545">
            <v>0</v>
          </cell>
        </row>
        <row r="546">
          <cell r="A546" t="str">
            <v>5335 - 0005</v>
          </cell>
          <cell r="B546" t="str">
            <v>Equipment - Gas, Oil, Maintenance - Cordova Lake Dam</v>
          </cell>
          <cell r="I546">
            <v>0</v>
          </cell>
          <cell r="J546" t="str">
            <v>Cr</v>
          </cell>
        </row>
        <row r="547">
          <cell r="A547" t="str">
            <v>5335 - 0006</v>
          </cell>
          <cell r="B547" t="str">
            <v>Equipment - Gas, Oil, Maintenance - Round Lake Dam</v>
          </cell>
          <cell r="I547">
            <v>0</v>
          </cell>
        </row>
        <row r="548">
          <cell r="A548" t="str">
            <v>5335 - 0007</v>
          </cell>
          <cell r="B548" t="str">
            <v>Equipment - Gas, Oil, Maintenance - Kashabog Lake Dam</v>
          </cell>
          <cell r="I548">
            <v>0</v>
          </cell>
          <cell r="J548" t="str">
            <v>Cr</v>
          </cell>
        </row>
        <row r="549">
          <cell r="A549" t="str">
            <v>5335 - 0008</v>
          </cell>
          <cell r="B549" t="str">
            <v>Equipment - Gas, Oil, Maintenance - Hydro Plant</v>
          </cell>
          <cell r="I549">
            <v>0</v>
          </cell>
        </row>
        <row r="550">
          <cell r="A550" t="str">
            <v>5335 - 0011</v>
          </cell>
          <cell r="B550" t="str">
            <v>Equipment - Gas, Oil, Maintenance - Lands</v>
          </cell>
          <cell r="G550" t="str">
            <v/>
          </cell>
          <cell r="H550" t="str">
            <v/>
          </cell>
          <cell r="I550">
            <v>0</v>
          </cell>
          <cell r="J550" t="str">
            <v>Cr</v>
          </cell>
        </row>
        <row r="551">
          <cell r="A551" t="str">
            <v>5410</v>
          </cell>
          <cell r="B551" t="str">
            <v>Wages - Not Assigned to Departments</v>
          </cell>
          <cell r="I551">
            <v>0.01</v>
          </cell>
        </row>
        <row r="552">
          <cell r="A552" t="str">
            <v>5410 - 0001</v>
          </cell>
          <cell r="B552" t="str">
            <v>Wages - Administration</v>
          </cell>
          <cell r="I552">
            <v>156925.82</v>
          </cell>
        </row>
        <row r="553">
          <cell r="A553" t="str">
            <v>5410 - 0002</v>
          </cell>
          <cell r="B553" t="str">
            <v>Wages - Operations</v>
          </cell>
          <cell r="I553">
            <v>116958.33</v>
          </cell>
          <cell r="J553" t="str">
            <v>Cr</v>
          </cell>
        </row>
        <row r="554">
          <cell r="A554" t="str">
            <v>5410 - 0003</v>
          </cell>
          <cell r="B554" t="str">
            <v>Wages - Source Water Protection</v>
          </cell>
          <cell r="I554">
            <v>27962.39</v>
          </cell>
        </row>
        <row r="555">
          <cell r="A555" t="str">
            <v>5410 - 0004</v>
          </cell>
          <cell r="B555" t="str">
            <v>Wages - Generic Regulations</v>
          </cell>
          <cell r="I555">
            <v>173731.51</v>
          </cell>
          <cell r="J555" t="str">
            <v>Cr</v>
          </cell>
        </row>
        <row r="556">
          <cell r="A556" t="str">
            <v>5410 - 0005</v>
          </cell>
          <cell r="B556" t="str">
            <v>Wages - Cordova Lake Dam</v>
          </cell>
          <cell r="I556">
            <v>4615.55</v>
          </cell>
        </row>
        <row r="557">
          <cell r="A557" t="str">
            <v>5410 - 0006</v>
          </cell>
          <cell r="B557" t="str">
            <v>Wages - Round Lake Dam</v>
          </cell>
          <cell r="I557">
            <v>3531.77</v>
          </cell>
          <cell r="J557" t="str">
            <v>Cr</v>
          </cell>
        </row>
        <row r="558">
          <cell r="A558" t="str">
            <v>5410 - 0007</v>
          </cell>
          <cell r="B558" t="str">
            <v>Wages - Kashabog Lake Dam</v>
          </cell>
          <cell r="I558">
            <v>2253.9</v>
          </cell>
        </row>
        <row r="559">
          <cell r="A559" t="str">
            <v>5410 - 0008</v>
          </cell>
          <cell r="B559" t="str">
            <v>Wages - Hydro Plant</v>
          </cell>
          <cell r="I559">
            <v>15727.88</v>
          </cell>
          <cell r="J559" t="str">
            <v>Cr</v>
          </cell>
        </row>
        <row r="560">
          <cell r="A560" t="str">
            <v>5410 - 0011</v>
          </cell>
          <cell r="B560" t="str">
            <v>Wages - Lands</v>
          </cell>
          <cell r="I560">
            <v>0</v>
          </cell>
        </row>
        <row r="561">
          <cell r="A561" t="str">
            <v>5410 - 0012</v>
          </cell>
          <cell r="B561" t="str">
            <v>Wages - Special Projects - Other</v>
          </cell>
          <cell r="I561">
            <v>8829.77</v>
          </cell>
          <cell r="J561" t="str">
            <v>Cr</v>
          </cell>
        </row>
        <row r="562">
          <cell r="A562" t="str">
            <v>5410 - 0013</v>
          </cell>
          <cell r="B562" t="str">
            <v>Wages - Risk Management Official</v>
          </cell>
          <cell r="I562">
            <v>0</v>
          </cell>
        </row>
        <row r="563">
          <cell r="A563" t="str">
            <v>5410 - 0014</v>
          </cell>
          <cell r="B563" t="str">
            <v>Wages - Lower Trent Job Share</v>
          </cell>
          <cell r="G563" t="str">
            <v/>
          </cell>
          <cell r="H563" t="str">
            <v/>
          </cell>
          <cell r="I563">
            <v>0</v>
          </cell>
        </row>
        <row r="564">
          <cell r="A564" t="str">
            <v>5420</v>
          </cell>
          <cell r="B564" t="str">
            <v>CPP - Not Assigned to Departments</v>
          </cell>
          <cell r="I564">
            <v>0</v>
          </cell>
          <cell r="J564" t="str">
            <v>Cr</v>
          </cell>
        </row>
        <row r="565">
          <cell r="A565" t="str">
            <v>5420 - 0001</v>
          </cell>
          <cell r="B565" t="str">
            <v>CPP - Administration</v>
          </cell>
          <cell r="I565">
            <v>8562.35</v>
          </cell>
        </row>
        <row r="566">
          <cell r="A566" t="str">
            <v>5420 - 0002</v>
          </cell>
          <cell r="B566" t="str">
            <v>CPP - Operations</v>
          </cell>
          <cell r="I566">
            <v>6633.16</v>
          </cell>
          <cell r="J566" t="str">
            <v>Cr</v>
          </cell>
        </row>
        <row r="567">
          <cell r="A567" t="str">
            <v>5420 - 0003</v>
          </cell>
          <cell r="B567" t="str">
            <v>CPP - Source Water Protection</v>
          </cell>
          <cell r="I567">
            <v>1591.02</v>
          </cell>
        </row>
        <row r="568">
          <cell r="A568" t="str">
            <v>5420 - 0004</v>
          </cell>
          <cell r="B568" t="str">
            <v>CPP - Generic Regulations</v>
          </cell>
          <cell r="I568">
            <v>9830.02</v>
          </cell>
        </row>
        <row r="569">
          <cell r="A569" t="str">
            <v>5420 - 0005</v>
          </cell>
          <cell r="B569" t="str">
            <v>CPP - Cordova Lake Dam</v>
          </cell>
          <cell r="I569">
            <v>262.61</v>
          </cell>
          <cell r="J569" t="str">
            <v>Cr</v>
          </cell>
        </row>
        <row r="570">
          <cell r="A570" t="str">
            <v>5420 - 0006</v>
          </cell>
          <cell r="B570" t="str">
            <v>CPP - Round Lake Dam</v>
          </cell>
          <cell r="I570">
            <v>198.04</v>
          </cell>
        </row>
        <row r="571">
          <cell r="A571" t="str">
            <v>5420 - 0007</v>
          </cell>
          <cell r="B571" t="str">
            <v>CPP - Kashabog Lake Dam</v>
          </cell>
          <cell r="I571">
            <v>128.11000000000001</v>
          </cell>
          <cell r="J571" t="str">
            <v>Cr</v>
          </cell>
        </row>
        <row r="572">
          <cell r="A572" t="str">
            <v>5420 - 0008</v>
          </cell>
          <cell r="B572" t="str">
            <v>CPP - Hydro Plant</v>
          </cell>
          <cell r="I572">
            <v>894.49</v>
          </cell>
        </row>
        <row r="573">
          <cell r="A573" t="str">
            <v>5420 - 0011</v>
          </cell>
          <cell r="B573" t="str">
            <v>CPP - Lands</v>
          </cell>
          <cell r="I573">
            <v>0</v>
          </cell>
          <cell r="J573" t="str">
            <v>Cr</v>
          </cell>
        </row>
        <row r="574">
          <cell r="A574" t="str">
            <v>5420 - 0012</v>
          </cell>
          <cell r="B574" t="str">
            <v>CPP - Special Projects - Other</v>
          </cell>
          <cell r="I574">
            <v>461.29</v>
          </cell>
        </row>
        <row r="575">
          <cell r="A575" t="str">
            <v>5420 - 0013</v>
          </cell>
          <cell r="B575" t="str">
            <v>CPP - Risk Management Official</v>
          </cell>
          <cell r="I575">
            <v>0</v>
          </cell>
          <cell r="J575" t="str">
            <v>Cr</v>
          </cell>
        </row>
        <row r="576">
          <cell r="A576" t="str">
            <v>5420 - 0014</v>
          </cell>
          <cell r="B576" t="str">
            <v>CPP - Lower Trent Job Share</v>
          </cell>
          <cell r="G576" t="str">
            <v/>
          </cell>
          <cell r="H576" t="str">
            <v/>
          </cell>
          <cell r="I576">
            <v>0</v>
          </cell>
        </row>
        <row r="577">
          <cell r="A577" t="str">
            <v>5425</v>
          </cell>
          <cell r="B577" t="str">
            <v>EI - Not Assigned to Departments</v>
          </cell>
          <cell r="I577">
            <v>0</v>
          </cell>
        </row>
        <row r="578">
          <cell r="A578" t="str">
            <v>5425 - 0001</v>
          </cell>
          <cell r="B578" t="str">
            <v>EI - Administration</v>
          </cell>
          <cell r="I578">
            <v>2754.44</v>
          </cell>
          <cell r="J578" t="str">
            <v>Cr</v>
          </cell>
        </row>
        <row r="579">
          <cell r="A579" t="str">
            <v>5425 - 0002</v>
          </cell>
          <cell r="B579" t="str">
            <v>EI - Operations</v>
          </cell>
          <cell r="I579">
            <v>2262.44</v>
          </cell>
        </row>
        <row r="580">
          <cell r="A580" t="str">
            <v>5425 - 0003</v>
          </cell>
          <cell r="B580" t="str">
            <v>EI - Source Water Protection</v>
          </cell>
          <cell r="I580">
            <v>546.34</v>
          </cell>
          <cell r="J580" t="str">
            <v>Cr</v>
          </cell>
        </row>
        <row r="581">
          <cell r="A581" t="str">
            <v>5425 - 0004</v>
          </cell>
          <cell r="B581" t="str">
            <v>EI - Generic Regulations</v>
          </cell>
          <cell r="I581">
            <v>3394.23</v>
          </cell>
        </row>
        <row r="582">
          <cell r="A582" t="str">
            <v>5425 - 0005</v>
          </cell>
          <cell r="B582" t="str">
            <v>EI - Cordova Lake Dam</v>
          </cell>
          <cell r="I582">
            <v>90.19</v>
          </cell>
          <cell r="J582" t="str">
            <v>Cr</v>
          </cell>
        </row>
        <row r="583">
          <cell r="A583" t="str">
            <v>5425 - 0006</v>
          </cell>
          <cell r="B583" t="str">
            <v>EI - Round Lake Dam</v>
          </cell>
          <cell r="I583">
            <v>65.569999999999993</v>
          </cell>
        </row>
        <row r="584">
          <cell r="A584" t="str">
            <v>5425 - 0007</v>
          </cell>
          <cell r="B584" t="str">
            <v>EI - Kashabog Lake Dam</v>
          </cell>
          <cell r="I584">
            <v>43.37</v>
          </cell>
          <cell r="J584" t="str">
            <v>Cr</v>
          </cell>
        </row>
        <row r="585">
          <cell r="A585" t="str">
            <v>5425 - 0008</v>
          </cell>
          <cell r="B585" t="str">
            <v>EI - Hydro Plant</v>
          </cell>
          <cell r="I585">
            <v>300.81</v>
          </cell>
        </row>
        <row r="586">
          <cell r="A586" t="str">
            <v>5425 - 0011</v>
          </cell>
          <cell r="B586" t="str">
            <v>EI - Lands</v>
          </cell>
          <cell r="I586">
            <v>0</v>
          </cell>
          <cell r="J586" t="str">
            <v>Cr</v>
          </cell>
        </row>
        <row r="587">
          <cell r="A587" t="str">
            <v>5425 - 0012</v>
          </cell>
          <cell r="B587" t="str">
            <v>EI - Special Projects - Other</v>
          </cell>
          <cell r="I587">
            <v>205.2</v>
          </cell>
        </row>
        <row r="588">
          <cell r="A588" t="str">
            <v>5425 - 0013</v>
          </cell>
          <cell r="B588" t="str">
            <v>EI - Risk Management Official</v>
          </cell>
          <cell r="I588">
            <v>0</v>
          </cell>
          <cell r="J588" t="str">
            <v>Cr</v>
          </cell>
        </row>
        <row r="589">
          <cell r="A589" t="str">
            <v>5425 - 0014</v>
          </cell>
          <cell r="B589" t="str">
            <v>EI - Lower Trent Job Share</v>
          </cell>
          <cell r="G589" t="str">
            <v/>
          </cell>
          <cell r="H589" t="str">
            <v/>
          </cell>
          <cell r="I589">
            <v>0</v>
          </cell>
        </row>
        <row r="590">
          <cell r="A590" t="str">
            <v>5435</v>
          </cell>
          <cell r="B590" t="str">
            <v>EHT - Not Assigned to Departments</v>
          </cell>
          <cell r="I590">
            <v>0</v>
          </cell>
          <cell r="J590" t="str">
            <v>Cr</v>
          </cell>
        </row>
        <row r="591">
          <cell r="A591" t="str">
            <v>5435 - 0001</v>
          </cell>
          <cell r="B591" t="str">
            <v>EHT - Administration</v>
          </cell>
          <cell r="I591">
            <v>3067.29</v>
          </cell>
        </row>
        <row r="592">
          <cell r="A592" t="str">
            <v>5435 - 0002</v>
          </cell>
          <cell r="B592" t="str">
            <v>EHT - Operations</v>
          </cell>
          <cell r="I592">
            <v>2285.27</v>
          </cell>
          <cell r="J592" t="str">
            <v>Cr</v>
          </cell>
        </row>
        <row r="593">
          <cell r="A593" t="str">
            <v>5435 - 0003</v>
          </cell>
          <cell r="B593" t="str">
            <v>EHT - Source Water Protection</v>
          </cell>
          <cell r="I593">
            <v>546.54999999999995</v>
          </cell>
        </row>
        <row r="594">
          <cell r="A594" t="str">
            <v>5435 - 0004</v>
          </cell>
          <cell r="B594" t="str">
            <v>EHT - Generic Regulations</v>
          </cell>
          <cell r="I594">
            <v>3395.63</v>
          </cell>
          <cell r="J594" t="str">
            <v>Cr</v>
          </cell>
        </row>
        <row r="595">
          <cell r="A595" t="str">
            <v>5435 - 0005</v>
          </cell>
          <cell r="B595" t="str">
            <v>EHT - Cordova Lake Dam</v>
          </cell>
          <cell r="I595">
            <v>90.23</v>
          </cell>
        </row>
        <row r="596">
          <cell r="A596" t="str">
            <v>5435 - 0006</v>
          </cell>
          <cell r="B596" t="str">
            <v>EHT - Round Lake Dam</v>
          </cell>
          <cell r="I596">
            <v>69.03</v>
          </cell>
          <cell r="J596" t="str">
            <v>Cr</v>
          </cell>
        </row>
        <row r="597">
          <cell r="A597" t="str">
            <v>5435 - 0007</v>
          </cell>
          <cell r="B597" t="str">
            <v>EHT - Kashabog Lake Dam</v>
          </cell>
          <cell r="I597">
            <v>44.06</v>
          </cell>
        </row>
        <row r="598">
          <cell r="A598" t="str">
            <v>5435 - 0008</v>
          </cell>
          <cell r="B598" t="str">
            <v>EHT - Hydro Plant</v>
          </cell>
          <cell r="I598">
            <v>307.67</v>
          </cell>
          <cell r="J598" t="str">
            <v>Cr</v>
          </cell>
        </row>
        <row r="599">
          <cell r="A599" t="str">
            <v>5435 - 0011</v>
          </cell>
          <cell r="B599" t="str">
            <v>EHT - Lands</v>
          </cell>
          <cell r="I599">
            <v>0</v>
          </cell>
        </row>
        <row r="600">
          <cell r="A600" t="str">
            <v>5435 - 0012</v>
          </cell>
          <cell r="B600" t="str">
            <v>EHT - Special Projects - Other</v>
          </cell>
          <cell r="I600">
            <v>172.15</v>
          </cell>
          <cell r="J600" t="str">
            <v>Cr</v>
          </cell>
        </row>
        <row r="601">
          <cell r="A601" t="str">
            <v>5435 - 0013</v>
          </cell>
          <cell r="B601" t="str">
            <v>EHT - Risk Management Official</v>
          </cell>
          <cell r="I601">
            <v>0</v>
          </cell>
        </row>
        <row r="602">
          <cell r="A602" t="str">
            <v>5435 - 0014</v>
          </cell>
          <cell r="B602" t="str">
            <v>EHT - Lower Trent Job Share</v>
          </cell>
          <cell r="G602" t="str">
            <v/>
          </cell>
          <cell r="H602" t="str">
            <v/>
          </cell>
          <cell r="I602">
            <v>0</v>
          </cell>
          <cell r="J602" t="str">
            <v>Cr</v>
          </cell>
        </row>
        <row r="603">
          <cell r="A603" t="str">
            <v>5445</v>
          </cell>
          <cell r="B603" t="str">
            <v>WSIB - Not Assigned to Departments</v>
          </cell>
          <cell r="I603">
            <v>0.01</v>
          </cell>
        </row>
        <row r="604">
          <cell r="A604" t="str">
            <v>5445 - 0001</v>
          </cell>
          <cell r="B604" t="str">
            <v>WSIB - Administration</v>
          </cell>
          <cell r="I604">
            <v>5379.48</v>
          </cell>
        </row>
        <row r="605">
          <cell r="A605" t="str">
            <v>5445 - 0002</v>
          </cell>
          <cell r="B605" t="str">
            <v>WSIB - Operations</v>
          </cell>
          <cell r="I605">
            <v>4008.09</v>
          </cell>
          <cell r="J605" t="str">
            <v>Cr</v>
          </cell>
        </row>
        <row r="606">
          <cell r="A606" t="str">
            <v>5445 - 0003</v>
          </cell>
          <cell r="B606" t="str">
            <v>WSIB - Source Water Protection</v>
          </cell>
          <cell r="I606">
            <v>958.56</v>
          </cell>
        </row>
        <row r="607">
          <cell r="A607" t="str">
            <v>5445 - 0004</v>
          </cell>
          <cell r="B607" t="str">
            <v>WSIB - Generic Regulations</v>
          </cell>
          <cell r="I607">
            <v>5955.49</v>
          </cell>
          <cell r="J607" t="str">
            <v>Cr</v>
          </cell>
        </row>
        <row r="608">
          <cell r="A608" t="str">
            <v>5445 - 0005</v>
          </cell>
          <cell r="B608" t="str">
            <v>WSIB - Cordova Lake Dam</v>
          </cell>
          <cell r="I608">
            <v>158.25</v>
          </cell>
        </row>
        <row r="609">
          <cell r="A609" t="str">
            <v>5445 - 0006</v>
          </cell>
          <cell r="B609" t="str">
            <v>WSIB - Round Lake Dam</v>
          </cell>
          <cell r="I609">
            <v>121.03</v>
          </cell>
        </row>
        <row r="610">
          <cell r="A610" t="str">
            <v>5445 - 0007</v>
          </cell>
          <cell r="B610" t="str">
            <v>WSIB - Kashabog Lake Dam</v>
          </cell>
          <cell r="I610">
            <v>77.23</v>
          </cell>
          <cell r="J610" t="str">
            <v>Cr</v>
          </cell>
        </row>
        <row r="611">
          <cell r="A611" t="str">
            <v>5445 - 0008</v>
          </cell>
          <cell r="B611" t="str">
            <v>WSIB - Hydro Plant</v>
          </cell>
          <cell r="I611">
            <v>539.78</v>
          </cell>
        </row>
        <row r="612">
          <cell r="A612" t="str">
            <v>5445 - 0011</v>
          </cell>
          <cell r="B612" t="str">
            <v>WSIB - Lands</v>
          </cell>
          <cell r="I612">
            <v>0</v>
          </cell>
          <cell r="J612" t="str">
            <v>Cr</v>
          </cell>
        </row>
        <row r="613">
          <cell r="A613" t="str">
            <v>5445 - 0012</v>
          </cell>
          <cell r="B613" t="str">
            <v>WSIB - Special Projects - Other</v>
          </cell>
          <cell r="I613">
            <v>301.94</v>
          </cell>
        </row>
        <row r="614">
          <cell r="A614" t="str">
            <v>5445 - 0013</v>
          </cell>
          <cell r="B614" t="str">
            <v>WSIB - Risk Management Official</v>
          </cell>
          <cell r="I614">
            <v>0</v>
          </cell>
          <cell r="J614" t="str">
            <v>Cr</v>
          </cell>
        </row>
        <row r="615">
          <cell r="A615" t="str">
            <v>5445 - 0014</v>
          </cell>
          <cell r="B615" t="str">
            <v>WSIB - Lower Trent Job Share</v>
          </cell>
          <cell r="G615" t="str">
            <v/>
          </cell>
          <cell r="H615" t="str">
            <v/>
          </cell>
          <cell r="I615">
            <v>0</v>
          </cell>
        </row>
        <row r="616">
          <cell r="A616" t="str">
            <v>5450</v>
          </cell>
          <cell r="B616" t="str">
            <v>Group Benefits - Not Assigned to Departments</v>
          </cell>
          <cell r="I616">
            <v>0</v>
          </cell>
        </row>
        <row r="617">
          <cell r="A617" t="str">
            <v>5450 - 0001</v>
          </cell>
          <cell r="B617" t="str">
            <v>Group Benefits - Administration</v>
          </cell>
          <cell r="I617">
            <v>14411.88</v>
          </cell>
          <cell r="J617" t="str">
            <v>Cr</v>
          </cell>
        </row>
        <row r="618">
          <cell r="A618" t="str">
            <v>5450 - 0002</v>
          </cell>
          <cell r="B618" t="str">
            <v>Group Benefits - Operations</v>
          </cell>
          <cell r="I618">
            <v>12746.76</v>
          </cell>
        </row>
        <row r="619">
          <cell r="A619" t="str">
            <v>5450 - 0003</v>
          </cell>
          <cell r="B619" t="str">
            <v>Group Benefits - Source Water Protection</v>
          </cell>
          <cell r="I619">
            <v>2704.3</v>
          </cell>
          <cell r="J619" t="str">
            <v>Cr</v>
          </cell>
        </row>
        <row r="620">
          <cell r="A620" t="str">
            <v>5450 - 0004</v>
          </cell>
          <cell r="B620" t="str">
            <v>Group Benefits - Generic Regulations</v>
          </cell>
          <cell r="I620">
            <v>18793.28</v>
          </cell>
        </row>
        <row r="621">
          <cell r="A621" t="str">
            <v>5450 - 0012</v>
          </cell>
          <cell r="B621" t="str">
            <v>Group Benefits - Special Projects - Other</v>
          </cell>
          <cell r="I621">
            <v>0</v>
          </cell>
          <cell r="J621" t="str">
            <v>Cr</v>
          </cell>
        </row>
        <row r="622">
          <cell r="A622" t="str">
            <v>5450 - 0013</v>
          </cell>
          <cell r="B622" t="str">
            <v>Group Benefits - Risk Management Official</v>
          </cell>
          <cell r="I622">
            <v>0</v>
          </cell>
        </row>
        <row r="623">
          <cell r="A623" t="str">
            <v>5450 - 0014</v>
          </cell>
          <cell r="B623" t="str">
            <v>Group Benefits - Lower Trent Job Share</v>
          </cell>
          <cell r="G623" t="str">
            <v/>
          </cell>
          <cell r="H623" t="str">
            <v/>
          </cell>
          <cell r="I623">
            <v>0</v>
          </cell>
          <cell r="J623" t="str">
            <v>Cr</v>
          </cell>
        </row>
        <row r="624">
          <cell r="A624" t="str">
            <v>5455</v>
          </cell>
          <cell r="B624" t="str">
            <v>RRSP - OMERS - Not Assigned to Departments</v>
          </cell>
          <cell r="I624">
            <v>0</v>
          </cell>
        </row>
        <row r="625">
          <cell r="A625" t="str">
            <v>5455 - 0001</v>
          </cell>
          <cell r="B625" t="str">
            <v>RRSP - OMERS - Administration</v>
          </cell>
          <cell r="I625">
            <v>16595.849999999999</v>
          </cell>
          <cell r="J625" t="str">
            <v>Cr</v>
          </cell>
        </row>
        <row r="626">
          <cell r="A626" t="str">
            <v>5455 - 0002</v>
          </cell>
          <cell r="B626" t="str">
            <v>RRSP - OMERS - Operations</v>
          </cell>
          <cell r="I626">
            <v>8552.86</v>
          </cell>
        </row>
        <row r="627">
          <cell r="A627" t="str">
            <v>5455 - 0003</v>
          </cell>
          <cell r="B627" t="str">
            <v>RRSP - OMERS - Source Water Protection</v>
          </cell>
          <cell r="I627">
            <v>2523.0100000000002</v>
          </cell>
          <cell r="J627" t="str">
            <v>Cr</v>
          </cell>
        </row>
        <row r="628">
          <cell r="A628" t="str">
            <v>5455 - 0004</v>
          </cell>
          <cell r="B628" t="str">
            <v>RRSP - OMERS - Generic Regulations</v>
          </cell>
          <cell r="I628">
            <v>15888.29</v>
          </cell>
        </row>
        <row r="629">
          <cell r="A629" t="str">
            <v>5455 - 0005</v>
          </cell>
          <cell r="B629" t="str">
            <v>RRSP - OMERS - Cordova Lake Dam</v>
          </cell>
          <cell r="I629">
            <v>0</v>
          </cell>
        </row>
        <row r="630">
          <cell r="A630" t="str">
            <v>5455 - 0006</v>
          </cell>
          <cell r="B630" t="str">
            <v>RRSP - OMERS - Round Lake Dam</v>
          </cell>
          <cell r="I630">
            <v>0</v>
          </cell>
          <cell r="J630" t="str">
            <v>Cr</v>
          </cell>
        </row>
        <row r="631">
          <cell r="A631" t="str">
            <v>5455 - 0007</v>
          </cell>
          <cell r="B631" t="str">
            <v>RRSP - OMERS - Kashabog Lake Dam</v>
          </cell>
          <cell r="I631">
            <v>0</v>
          </cell>
        </row>
        <row r="632">
          <cell r="A632" t="str">
            <v>5455 - 0008</v>
          </cell>
          <cell r="B632" t="str">
            <v>RRSP - OMERS - Hydro Plant</v>
          </cell>
          <cell r="I632">
            <v>0</v>
          </cell>
          <cell r="J632" t="str">
            <v>Cr</v>
          </cell>
        </row>
        <row r="633">
          <cell r="A633" t="str">
            <v>5455 - 0009</v>
          </cell>
          <cell r="B633" t="str">
            <v>RRSP - OMERS - McGeachie Conservation</v>
          </cell>
          <cell r="I633">
            <v>0</v>
          </cell>
        </row>
        <row r="634">
          <cell r="A634" t="str">
            <v>5455 - 0010</v>
          </cell>
          <cell r="B634" t="str">
            <v>RRSP - OMERS - Crowe Bridge Area</v>
          </cell>
          <cell r="I634">
            <v>0</v>
          </cell>
          <cell r="J634" t="str">
            <v>Cr</v>
          </cell>
        </row>
        <row r="635">
          <cell r="A635" t="str">
            <v>5455 - 0011</v>
          </cell>
          <cell r="B635" t="str">
            <v>RRSP - OMERS - Lands</v>
          </cell>
          <cell r="I635">
            <v>0</v>
          </cell>
        </row>
        <row r="636">
          <cell r="A636" t="str">
            <v>5455 - 0012</v>
          </cell>
          <cell r="B636" t="str">
            <v>RRSP - OMERS - Special Projects - Other</v>
          </cell>
          <cell r="I636">
            <v>0</v>
          </cell>
        </row>
        <row r="637">
          <cell r="A637" t="str">
            <v>5455 - 0013</v>
          </cell>
          <cell r="B637" t="str">
            <v>RRSP - OMERS - Risk Management Official</v>
          </cell>
          <cell r="I637">
            <v>0</v>
          </cell>
          <cell r="J637" t="str">
            <v>Cr</v>
          </cell>
        </row>
        <row r="638">
          <cell r="A638" t="str">
            <v>5455 - 0014</v>
          </cell>
          <cell r="B638" t="str">
            <v>RRSP - OMERS - Lower Trent Job Share</v>
          </cell>
          <cell r="G638" t="str">
            <v/>
          </cell>
          <cell r="H638" t="str">
            <v/>
          </cell>
          <cell r="I638">
            <v>0</v>
          </cell>
        </row>
        <row r="639">
          <cell r="A639" t="str">
            <v>5460</v>
          </cell>
          <cell r="B639" t="str">
            <v>Cons. Hydro Wage Reimbursement - Not Assigned to Departments</v>
          </cell>
          <cell r="I639">
            <v>0</v>
          </cell>
          <cell r="J639" t="str">
            <v>Cr</v>
          </cell>
        </row>
        <row r="640">
          <cell r="A640" t="str">
            <v>5460 - 0008</v>
          </cell>
          <cell r="B640" t="str">
            <v>Cons. Hydro Wage Reimbursement - Hydro Plant</v>
          </cell>
          <cell r="G640" t="str">
            <v/>
          </cell>
          <cell r="H640" t="str">
            <v/>
          </cell>
          <cell r="I640">
            <v>6431.85</v>
          </cell>
        </row>
        <row r="641">
          <cell r="A641" t="str">
            <v>5500</v>
          </cell>
          <cell r="B641" t="str">
            <v>Job Share - Not Assigned to Departments</v>
          </cell>
          <cell r="I641">
            <v>0</v>
          </cell>
          <cell r="J641" t="str">
            <v>Cr</v>
          </cell>
        </row>
        <row r="642">
          <cell r="A642" t="str">
            <v>5500 - 0003</v>
          </cell>
          <cell r="B642" t="str">
            <v>Job Share - Source Water Protection</v>
          </cell>
          <cell r="G642" t="str">
            <v/>
          </cell>
          <cell r="H642" t="str">
            <v/>
          </cell>
          <cell r="I642">
            <v>0</v>
          </cell>
        </row>
        <row r="643">
          <cell r="A643" t="str">
            <v>5510</v>
          </cell>
          <cell r="B643" t="str">
            <v>Advertising - Not Assigned to Departments</v>
          </cell>
          <cell r="I643">
            <v>0</v>
          </cell>
        </row>
        <row r="644">
          <cell r="A644" t="str">
            <v>5510 - 0001</v>
          </cell>
          <cell r="B644" t="str">
            <v>Advertising - Administration</v>
          </cell>
          <cell r="I644">
            <v>0</v>
          </cell>
          <cell r="J644" t="str">
            <v>Cr</v>
          </cell>
        </row>
        <row r="645">
          <cell r="A645" t="str">
            <v>5510 - 0003</v>
          </cell>
          <cell r="B645" t="str">
            <v>Advertising - Source Water Protection</v>
          </cell>
          <cell r="I645">
            <v>0</v>
          </cell>
        </row>
        <row r="646">
          <cell r="A646" t="str">
            <v>5510 - 0004</v>
          </cell>
          <cell r="B646" t="str">
            <v>Advertising - Generic Regulations</v>
          </cell>
          <cell r="I646">
            <v>0</v>
          </cell>
          <cell r="J646" t="str">
            <v>Cr</v>
          </cell>
        </row>
        <row r="647">
          <cell r="A647" t="str">
            <v>5510 - 0009</v>
          </cell>
          <cell r="B647" t="str">
            <v>Advertising - McGeachie Conservation</v>
          </cell>
          <cell r="G647" t="str">
            <v/>
          </cell>
          <cell r="H647" t="str">
            <v/>
          </cell>
          <cell r="I647">
            <v>0</v>
          </cell>
        </row>
        <row r="648">
          <cell r="A648" t="str">
            <v>5515</v>
          </cell>
          <cell r="B648" t="str">
            <v>General Projects - Not Assigned to Departments</v>
          </cell>
          <cell r="I648">
            <v>0</v>
          </cell>
          <cell r="J648" t="str">
            <v>Cr</v>
          </cell>
        </row>
        <row r="649">
          <cell r="A649" t="str">
            <v>5515 - 0001</v>
          </cell>
          <cell r="B649" t="str">
            <v>General Projects - Administration</v>
          </cell>
          <cell r="I649">
            <v>0</v>
          </cell>
        </row>
        <row r="650">
          <cell r="A650" t="str">
            <v>5515 - 0002</v>
          </cell>
          <cell r="B650" t="str">
            <v>General Projects - Operations</v>
          </cell>
          <cell r="I650">
            <v>0</v>
          </cell>
        </row>
        <row r="651">
          <cell r="A651" t="str">
            <v>5515 - 0009</v>
          </cell>
          <cell r="B651" t="str">
            <v>General Projects - McGeachie Conservation</v>
          </cell>
          <cell r="I651">
            <v>0</v>
          </cell>
          <cell r="J651" t="str">
            <v>Cr</v>
          </cell>
        </row>
        <row r="652">
          <cell r="A652" t="str">
            <v>5515 - 0012</v>
          </cell>
          <cell r="B652" t="str">
            <v>General Projects - Special Projects - Other</v>
          </cell>
          <cell r="I652">
            <v>0</v>
          </cell>
        </row>
        <row r="653">
          <cell r="A653" t="str">
            <v>5515 - 0013</v>
          </cell>
          <cell r="B653" t="str">
            <v>General Projects - Risk Management Official</v>
          </cell>
          <cell r="G653" t="str">
            <v/>
          </cell>
          <cell r="H653" t="str">
            <v/>
          </cell>
          <cell r="I653">
            <v>0</v>
          </cell>
          <cell r="J653" t="str">
            <v>Cr</v>
          </cell>
        </row>
        <row r="654">
          <cell r="A654" t="str">
            <v>5520</v>
          </cell>
          <cell r="B654" t="str">
            <v>Travel &amp; Professional Development - Not Assigned to Departments</v>
          </cell>
          <cell r="I654">
            <v>0</v>
          </cell>
        </row>
        <row r="655">
          <cell r="A655" t="str">
            <v>5520 - 0001</v>
          </cell>
          <cell r="B655" t="str">
            <v>Travel &amp; Professional Development - Administration</v>
          </cell>
          <cell r="I655">
            <v>1758.04</v>
          </cell>
          <cell r="J655">
            <v>1758.04</v>
          </cell>
        </row>
        <row r="656">
          <cell r="A656" t="str">
            <v>5520 - 0002</v>
          </cell>
          <cell r="B656" t="str">
            <v>Travel &amp; Professional Development - Operations</v>
          </cell>
          <cell r="I656">
            <v>0</v>
          </cell>
        </row>
        <row r="657">
          <cell r="A657" t="str">
            <v>5520 - 0003</v>
          </cell>
          <cell r="B657" t="str">
            <v>Travel &amp; Professional Development - Source Water Protection</v>
          </cell>
          <cell r="I657">
            <v>0</v>
          </cell>
        </row>
        <row r="658">
          <cell r="A658" t="str">
            <v>5520 - 0004</v>
          </cell>
          <cell r="B658" t="str">
            <v>Travel &amp; Professional Development - Generic Regulations</v>
          </cell>
          <cell r="I658">
            <v>589.78</v>
          </cell>
          <cell r="J658" t="str">
            <v>Cr</v>
          </cell>
        </row>
        <row r="659">
          <cell r="A659" t="str">
            <v>5520 - 0012</v>
          </cell>
          <cell r="B659" t="str">
            <v>Travel &amp; Professional Development - Special Projects - Other</v>
          </cell>
          <cell r="G659" t="str">
            <v/>
          </cell>
          <cell r="H659" t="str">
            <v/>
          </cell>
          <cell r="I659">
            <v>0</v>
          </cell>
        </row>
        <row r="660">
          <cell r="A660" t="str">
            <v>5525</v>
          </cell>
          <cell r="B660" t="str">
            <v>Communication systems - Not Assigned to Departments</v>
          </cell>
          <cell r="I660">
            <v>0</v>
          </cell>
          <cell r="J660" t="str">
            <v>Cr</v>
          </cell>
        </row>
        <row r="661">
          <cell r="A661" t="str">
            <v>5525 - 0001</v>
          </cell>
          <cell r="B661" t="str">
            <v>Communication systems - Administration</v>
          </cell>
          <cell r="I661">
            <v>0</v>
          </cell>
        </row>
        <row r="662">
          <cell r="A662" t="str">
            <v>5525 - 0002</v>
          </cell>
          <cell r="B662" t="str">
            <v>Communication systems - Operations</v>
          </cell>
          <cell r="I662">
            <v>0</v>
          </cell>
          <cell r="J662" t="str">
            <v>Cr</v>
          </cell>
        </row>
        <row r="663">
          <cell r="A663" t="str">
            <v>5525 - 0003</v>
          </cell>
          <cell r="B663" t="str">
            <v>Communication systems - Source Water Protection</v>
          </cell>
          <cell r="G663" t="str">
            <v/>
          </cell>
          <cell r="H663" t="str">
            <v/>
          </cell>
          <cell r="I663">
            <v>0</v>
          </cell>
        </row>
        <row r="664">
          <cell r="A664" t="str">
            <v>5530</v>
          </cell>
          <cell r="B664" t="str">
            <v>Vehicle Rental - Not Assigned to Departments</v>
          </cell>
          <cell r="I664">
            <v>0</v>
          </cell>
          <cell r="J664" t="str">
            <v>Cr</v>
          </cell>
        </row>
        <row r="665">
          <cell r="A665" t="str">
            <v>5530 - 0001</v>
          </cell>
          <cell r="B665" t="str">
            <v>Vehicle Rental - Administration</v>
          </cell>
          <cell r="I665">
            <v>0</v>
          </cell>
        </row>
        <row r="666">
          <cell r="A666" t="str">
            <v>5530 - 0002</v>
          </cell>
          <cell r="B666" t="str">
            <v>Vehicle Rental - Operations</v>
          </cell>
          <cell r="I666">
            <v>0</v>
          </cell>
          <cell r="J666" t="str">
            <v>Cr</v>
          </cell>
        </row>
        <row r="667">
          <cell r="A667" t="str">
            <v>5530 - 0003</v>
          </cell>
          <cell r="B667" t="str">
            <v>Vehicle Rental - Source Water Protection</v>
          </cell>
          <cell r="I667">
            <v>0</v>
          </cell>
        </row>
        <row r="668">
          <cell r="A668" t="str">
            <v>5530 - 0004</v>
          </cell>
          <cell r="B668" t="str">
            <v>Vehicle Rental - Generic Regulations</v>
          </cell>
          <cell r="I668">
            <v>0</v>
          </cell>
          <cell r="J668" t="str">
            <v>Cr</v>
          </cell>
        </row>
        <row r="669">
          <cell r="A669" t="str">
            <v>5530 - 0005</v>
          </cell>
          <cell r="B669" t="str">
            <v>Vehicle Rental - Cordova Lake Dam</v>
          </cell>
          <cell r="I669">
            <v>0</v>
          </cell>
        </row>
        <row r="670">
          <cell r="A670" t="str">
            <v>5530 - 0006</v>
          </cell>
          <cell r="B670" t="str">
            <v>Vehicle Rental - Round Lake Dam</v>
          </cell>
          <cell r="I670">
            <v>0</v>
          </cell>
          <cell r="J670" t="str">
            <v>Cr</v>
          </cell>
        </row>
        <row r="671">
          <cell r="A671" t="str">
            <v>5530 - 0007</v>
          </cell>
          <cell r="B671" t="str">
            <v>Vehicle Rental - Kashabog Lake Dam</v>
          </cell>
          <cell r="I671">
            <v>0</v>
          </cell>
        </row>
        <row r="672">
          <cell r="A672" t="str">
            <v>5530 - 0008</v>
          </cell>
          <cell r="B672" t="str">
            <v>Vehicle Rental - Hydro Plant</v>
          </cell>
          <cell r="I672">
            <v>0</v>
          </cell>
          <cell r="J672" t="str">
            <v>Cr</v>
          </cell>
        </row>
        <row r="673">
          <cell r="A673" t="str">
            <v>5530 - 0009</v>
          </cell>
          <cell r="B673" t="str">
            <v>Vehicle Rental - McGeachie Conservation</v>
          </cell>
          <cell r="I673">
            <v>0</v>
          </cell>
        </row>
        <row r="674">
          <cell r="A674" t="str">
            <v>5530 - 0013</v>
          </cell>
          <cell r="B674" t="str">
            <v>Vehicle Rental - Risk Management Official</v>
          </cell>
          <cell r="G674" t="str">
            <v/>
          </cell>
          <cell r="H674" t="str">
            <v/>
          </cell>
          <cell r="I674">
            <v>0</v>
          </cell>
        </row>
        <row r="675">
          <cell r="A675" t="str">
            <v>5540</v>
          </cell>
          <cell r="B675" t="str">
            <v>Equipment Rental - Not Assigned to Departments</v>
          </cell>
          <cell r="I675">
            <v>0</v>
          </cell>
          <cell r="J675" t="str">
            <v>Cr</v>
          </cell>
        </row>
        <row r="676">
          <cell r="A676" t="str">
            <v>5540 - 0001</v>
          </cell>
          <cell r="B676" t="str">
            <v>Equipment Rental - Administration</v>
          </cell>
          <cell r="I676">
            <v>0</v>
          </cell>
        </row>
        <row r="677">
          <cell r="A677" t="str">
            <v>5540 - 0002</v>
          </cell>
          <cell r="B677" t="str">
            <v>Equipment Rental - Operations</v>
          </cell>
          <cell r="I677">
            <v>0</v>
          </cell>
          <cell r="J677" t="str">
            <v>Cr</v>
          </cell>
        </row>
        <row r="678">
          <cell r="A678" t="str">
            <v>5540 - 0004</v>
          </cell>
          <cell r="B678" t="str">
            <v>Equipment Rental - Generic Regulations</v>
          </cell>
          <cell r="I678">
            <v>0</v>
          </cell>
        </row>
        <row r="679">
          <cell r="A679" t="str">
            <v>5540 - 0005</v>
          </cell>
          <cell r="B679" t="str">
            <v>Equipment Rental - Cordova Lake Dam</v>
          </cell>
          <cell r="I679">
            <v>0</v>
          </cell>
          <cell r="J679" t="str">
            <v>Cr</v>
          </cell>
        </row>
        <row r="680">
          <cell r="A680" t="str">
            <v>5540 - 0006</v>
          </cell>
          <cell r="B680" t="str">
            <v>Equipment Rental - Round Lake Dam</v>
          </cell>
          <cell r="G680" t="str">
            <v/>
          </cell>
          <cell r="H680" t="str">
            <v/>
          </cell>
          <cell r="I680">
            <v>0</v>
          </cell>
        </row>
        <row r="681">
          <cell r="A681" t="str">
            <v>5550</v>
          </cell>
          <cell r="B681" t="str">
            <v>Repairs &amp; Maintenance - Not Assigned to Departments</v>
          </cell>
          <cell r="I681">
            <v>0</v>
          </cell>
          <cell r="J681" t="str">
            <v>Cr</v>
          </cell>
        </row>
        <row r="682">
          <cell r="A682" t="str">
            <v>5550 - 0001</v>
          </cell>
          <cell r="B682" t="str">
            <v>Repairs &amp; Maintenance - Administration</v>
          </cell>
          <cell r="I682">
            <v>514.91</v>
          </cell>
          <cell r="J682">
            <v>514.91</v>
          </cell>
        </row>
        <row r="683">
          <cell r="A683" t="str">
            <v>5550 - 0002</v>
          </cell>
          <cell r="B683" t="str">
            <v>Repairs &amp; Maintenance - Operations</v>
          </cell>
          <cell r="I683">
            <v>0</v>
          </cell>
          <cell r="J683" t="str">
            <v>Cr</v>
          </cell>
        </row>
        <row r="684">
          <cell r="A684" t="str">
            <v>5550 - 0005</v>
          </cell>
          <cell r="B684" t="str">
            <v>Repairs &amp; Maintenance - Cordova Lake Dam</v>
          </cell>
          <cell r="I684">
            <v>0</v>
          </cell>
        </row>
        <row r="685">
          <cell r="A685" t="str">
            <v>5550 - 0006</v>
          </cell>
          <cell r="B685" t="str">
            <v>Repairs &amp; Maintenance - Round Lake Dam</v>
          </cell>
          <cell r="I685">
            <v>0</v>
          </cell>
          <cell r="J685" t="str">
            <v>Cr</v>
          </cell>
        </row>
        <row r="686">
          <cell r="A686" t="str">
            <v>5550 - 0007</v>
          </cell>
          <cell r="B686" t="str">
            <v>Repairs &amp; Maintenance - Kashabog Lake Dam</v>
          </cell>
          <cell r="I686">
            <v>0</v>
          </cell>
        </row>
        <row r="687">
          <cell r="A687" t="str">
            <v>5550 - 0008</v>
          </cell>
          <cell r="B687" t="str">
            <v>Repairs &amp; Maintenance - Hydro Plant</v>
          </cell>
          <cell r="I687">
            <v>0</v>
          </cell>
          <cell r="J687" t="str">
            <v>Cr</v>
          </cell>
        </row>
        <row r="688">
          <cell r="A688" t="str">
            <v>5550 - 0009</v>
          </cell>
          <cell r="B688" t="str">
            <v>Repairs &amp; Maintenance - McGeachie Conservation</v>
          </cell>
          <cell r="G688" t="str">
            <v/>
          </cell>
          <cell r="H688" t="str">
            <v/>
          </cell>
          <cell r="I688">
            <v>59</v>
          </cell>
        </row>
        <row r="689">
          <cell r="A689" t="str">
            <v>5560</v>
          </cell>
          <cell r="B689" t="str">
            <v>Cleaning Supplies - Not Assigned to Departments</v>
          </cell>
          <cell r="I689">
            <v>0</v>
          </cell>
          <cell r="J689" t="str">
            <v>Cr</v>
          </cell>
        </row>
        <row r="690">
          <cell r="A690" t="str">
            <v>5560 - 0001</v>
          </cell>
          <cell r="B690" t="str">
            <v>Cleaning Supplies - Administration</v>
          </cell>
          <cell r="I690">
            <v>0</v>
          </cell>
        </row>
        <row r="691">
          <cell r="A691" t="str">
            <v>5560 - 0009</v>
          </cell>
          <cell r="B691" t="str">
            <v>Cleaning Supplies - McGeachie Conservation</v>
          </cell>
          <cell r="G691" t="str">
            <v/>
          </cell>
          <cell r="H691" t="str">
            <v/>
          </cell>
          <cell r="I691">
            <v>0</v>
          </cell>
        </row>
        <row r="692">
          <cell r="A692" t="str">
            <v>5565</v>
          </cell>
          <cell r="B692" t="str">
            <v>OBBN Regional Project - Not Assigned to Departments</v>
          </cell>
          <cell r="I692">
            <v>0</v>
          </cell>
          <cell r="J692" t="str">
            <v>Cr</v>
          </cell>
        </row>
        <row r="693">
          <cell r="A693" t="str">
            <v>5565 - 0001</v>
          </cell>
          <cell r="B693" t="str">
            <v>OBBN Regional Project - Administration</v>
          </cell>
          <cell r="G693" t="str">
            <v/>
          </cell>
          <cell r="H693" t="str">
            <v/>
          </cell>
          <cell r="I693">
            <v>0</v>
          </cell>
        </row>
        <row r="694">
          <cell r="A694" t="str">
            <v>5570</v>
          </cell>
          <cell r="B694" t="str">
            <v>Telephone - Not Assigned to Departments</v>
          </cell>
          <cell r="I694">
            <v>0</v>
          </cell>
          <cell r="J694" t="str">
            <v>Cr</v>
          </cell>
        </row>
        <row r="695">
          <cell r="A695" t="str">
            <v>5570 - 0001</v>
          </cell>
          <cell r="B695" t="str">
            <v>Telephone - Administration</v>
          </cell>
          <cell r="I695">
            <v>0</v>
          </cell>
        </row>
        <row r="696">
          <cell r="A696" t="str">
            <v>5570 - 0002</v>
          </cell>
          <cell r="B696" t="str">
            <v>Telephone - Operations</v>
          </cell>
          <cell r="I696">
            <v>14712.4</v>
          </cell>
          <cell r="J696">
            <v>14712.4</v>
          </cell>
        </row>
        <row r="697">
          <cell r="A697" t="str">
            <v>5570 - 0003</v>
          </cell>
          <cell r="B697" t="str">
            <v>Telephone - Source Water Protection</v>
          </cell>
          <cell r="I697">
            <v>0</v>
          </cell>
        </row>
        <row r="698">
          <cell r="A698" t="str">
            <v>5570 - 0004</v>
          </cell>
          <cell r="B698" t="str">
            <v>Telephone - Generic Regulations</v>
          </cell>
          <cell r="I698">
            <v>367.1</v>
          </cell>
          <cell r="J698">
            <v>367.1</v>
          </cell>
        </row>
        <row r="699">
          <cell r="A699" t="str">
            <v>5570 - 0009</v>
          </cell>
          <cell r="B699" t="str">
            <v>Telephone - McGeachie Conservation</v>
          </cell>
          <cell r="I699">
            <v>0</v>
          </cell>
        </row>
        <row r="700">
          <cell r="A700" t="str">
            <v>5570 - 0010</v>
          </cell>
          <cell r="B700" t="str">
            <v>Telephone - Crowe Bridge Area</v>
          </cell>
          <cell r="I700">
            <v>0</v>
          </cell>
          <cell r="J700" t="str">
            <v>Cr</v>
          </cell>
        </row>
        <row r="701">
          <cell r="A701" t="str">
            <v>5570 - 0013</v>
          </cell>
          <cell r="B701" t="str">
            <v>Telephone - Risk Management Official</v>
          </cell>
          <cell r="G701" t="str">
            <v/>
          </cell>
          <cell r="H701" t="str">
            <v/>
          </cell>
          <cell r="I701">
            <v>0</v>
          </cell>
        </row>
        <row r="702">
          <cell r="A702" t="str">
            <v>5575</v>
          </cell>
          <cell r="B702" t="str">
            <v>Cell Phones - Not Assigned to Departments</v>
          </cell>
          <cell r="I702">
            <v>0</v>
          </cell>
          <cell r="J702" t="str">
            <v>Cr</v>
          </cell>
        </row>
        <row r="703">
          <cell r="A703" t="str">
            <v>5575 - 0001</v>
          </cell>
          <cell r="B703" t="str">
            <v>Cell Phones - Administration</v>
          </cell>
          <cell r="I703">
            <v>0</v>
          </cell>
        </row>
        <row r="704">
          <cell r="A704" t="str">
            <v>5575 - 0002</v>
          </cell>
          <cell r="B704" t="str">
            <v>Cell Phones - Operations</v>
          </cell>
          <cell r="I704">
            <v>0</v>
          </cell>
          <cell r="J704" t="str">
            <v>Cr</v>
          </cell>
        </row>
        <row r="705">
          <cell r="A705" t="str">
            <v>5575 - 0003</v>
          </cell>
          <cell r="B705" t="str">
            <v>Cell Phones - Source Water Protection</v>
          </cell>
          <cell r="I705">
            <v>0</v>
          </cell>
        </row>
        <row r="706">
          <cell r="A706" t="str">
            <v>5575 - 0004</v>
          </cell>
          <cell r="B706" t="str">
            <v>Cell Phones - Generic Regulations</v>
          </cell>
          <cell r="I706">
            <v>0</v>
          </cell>
          <cell r="J706" t="str">
            <v>Cr</v>
          </cell>
        </row>
        <row r="707">
          <cell r="A707" t="str">
            <v>5575 - 0012</v>
          </cell>
          <cell r="B707" t="str">
            <v>Cell Phones - Special Projects - Other</v>
          </cell>
          <cell r="G707" t="str">
            <v/>
          </cell>
          <cell r="H707" t="str">
            <v/>
          </cell>
          <cell r="I707">
            <v>0</v>
          </cell>
        </row>
        <row r="708">
          <cell r="A708" t="str">
            <v>5578</v>
          </cell>
          <cell r="B708" t="str">
            <v>Internet Expense - Not Assigned to Departments</v>
          </cell>
          <cell r="I708">
            <v>0</v>
          </cell>
        </row>
        <row r="709">
          <cell r="A709" t="str">
            <v>5578 - 0001</v>
          </cell>
          <cell r="B709" t="str">
            <v>Internet Expense - Administration</v>
          </cell>
          <cell r="G709" t="str">
            <v/>
          </cell>
          <cell r="H709" t="str">
            <v/>
          </cell>
          <cell r="I709">
            <v>0</v>
          </cell>
          <cell r="J709" t="str">
            <v>Cr</v>
          </cell>
        </row>
        <row r="710">
          <cell r="A710" t="str">
            <v>5580</v>
          </cell>
          <cell r="B710" t="str">
            <v>Insurance - Not Assigned to Departments</v>
          </cell>
          <cell r="I710">
            <v>0</v>
          </cell>
        </row>
        <row r="711">
          <cell r="A711" t="str">
            <v>5580 - 0001</v>
          </cell>
          <cell r="B711" t="str">
            <v>Insurance - Administration</v>
          </cell>
          <cell r="I711">
            <v>54570.79</v>
          </cell>
          <cell r="J711" t="str">
            <v>Cr</v>
          </cell>
          <cell r="K711" t="str">
            <v>Budget Ins</v>
          </cell>
          <cell r="L711">
            <v>57836.42</v>
          </cell>
        </row>
        <row r="712">
          <cell r="A712" t="str">
            <v>5580 - 0003</v>
          </cell>
          <cell r="B712" t="str">
            <v>Insurance - Source Water Protection</v>
          </cell>
          <cell r="I712">
            <v>0</v>
          </cell>
          <cell r="K712" t="str">
            <v>Water</v>
          </cell>
          <cell r="L712">
            <v>54167</v>
          </cell>
        </row>
        <row r="713">
          <cell r="A713" t="str">
            <v>5580 - 0004</v>
          </cell>
          <cell r="B713" t="str">
            <v>Insurance - Generic Regulations</v>
          </cell>
          <cell r="I713">
            <v>960.81</v>
          </cell>
          <cell r="K713" t="str">
            <v>Lands</v>
          </cell>
          <cell r="L713">
            <v>2715.72</v>
          </cell>
        </row>
        <row r="714">
          <cell r="A714" t="str">
            <v>5580 - 0010</v>
          </cell>
          <cell r="B714" t="str">
            <v>Insurance - Crowe Bridge Area</v>
          </cell>
          <cell r="I714">
            <v>0</v>
          </cell>
          <cell r="J714" t="str">
            <v>Cr</v>
          </cell>
          <cell r="K714" t="str">
            <v>Regs</v>
          </cell>
          <cell r="L714">
            <v>953.7</v>
          </cell>
        </row>
        <row r="715">
          <cell r="A715" t="str">
            <v>5580 - 0011</v>
          </cell>
          <cell r="B715" t="str">
            <v>Insurance - Lands</v>
          </cell>
          <cell r="G715" t="str">
            <v/>
          </cell>
          <cell r="H715" t="str">
            <v/>
          </cell>
          <cell r="I715">
            <v>2735.96</v>
          </cell>
          <cell r="L715">
            <v>57836.42</v>
          </cell>
        </row>
        <row r="716">
          <cell r="A716" t="str">
            <v>5590</v>
          </cell>
          <cell r="B716" t="str">
            <v>Utilities - Not Assigned to Departments</v>
          </cell>
          <cell r="I716">
            <v>0</v>
          </cell>
          <cell r="J716" t="str">
            <v>Cr</v>
          </cell>
        </row>
        <row r="717">
          <cell r="A717" t="str">
            <v>5590 - 0001</v>
          </cell>
          <cell r="B717" t="str">
            <v>Utilities - Administration</v>
          </cell>
          <cell r="I717">
            <v>0</v>
          </cell>
        </row>
        <row r="718">
          <cell r="A718" t="str">
            <v>5590 - 0002</v>
          </cell>
          <cell r="B718" t="str">
            <v>Utilities - Operations</v>
          </cell>
          <cell r="I718">
            <v>14288.48</v>
          </cell>
          <cell r="J718">
            <v>14288.48</v>
          </cell>
        </row>
        <row r="719">
          <cell r="A719" t="str">
            <v>5590 - 0005</v>
          </cell>
          <cell r="B719" t="str">
            <v>Utilities - Cordova Lake Dam</v>
          </cell>
          <cell r="I719">
            <v>0</v>
          </cell>
        </row>
        <row r="720">
          <cell r="A720" t="str">
            <v>5590 - 0006</v>
          </cell>
          <cell r="B720" t="str">
            <v>Utilities - Round Lake Dam</v>
          </cell>
          <cell r="I720">
            <v>0</v>
          </cell>
          <cell r="J720" t="str">
            <v>Cr</v>
          </cell>
        </row>
        <row r="721">
          <cell r="A721" t="str">
            <v>5590 - 0007</v>
          </cell>
          <cell r="B721" t="str">
            <v>Utilities - Kashabog Lake Dam</v>
          </cell>
          <cell r="I721">
            <v>0</v>
          </cell>
        </row>
        <row r="722">
          <cell r="A722" t="str">
            <v>5590 - 0009</v>
          </cell>
          <cell r="B722" t="str">
            <v>Utilities - McGeachie Conservation</v>
          </cell>
          <cell r="I722">
            <v>0</v>
          </cell>
          <cell r="J722" t="str">
            <v>Cr</v>
          </cell>
        </row>
        <row r="723">
          <cell r="A723" t="str">
            <v>5590 - 0010</v>
          </cell>
          <cell r="B723" t="str">
            <v>Utilities - Crowe Bridge Area</v>
          </cell>
          <cell r="G723" t="str">
            <v/>
          </cell>
          <cell r="H723" t="str">
            <v/>
          </cell>
          <cell r="I723">
            <v>0</v>
          </cell>
        </row>
        <row r="724">
          <cell r="A724" t="str">
            <v>5600</v>
          </cell>
          <cell r="B724" t="str">
            <v>Property Taxes - Not Assigned to Departments</v>
          </cell>
          <cell r="I724">
            <v>0</v>
          </cell>
          <cell r="J724" t="str">
            <v>Cr</v>
          </cell>
        </row>
        <row r="725">
          <cell r="A725" t="str">
            <v>5600 - 0001</v>
          </cell>
          <cell r="B725" t="str">
            <v>Property Taxes - Administration</v>
          </cell>
          <cell r="I725">
            <v>0</v>
          </cell>
        </row>
        <row r="726">
          <cell r="A726" t="str">
            <v>5600 - 0002</v>
          </cell>
          <cell r="B726" t="str">
            <v>Property Taxes - Operations</v>
          </cell>
          <cell r="I726">
            <v>4973.8900000000003</v>
          </cell>
          <cell r="J726">
            <v>4973.8900000000003</v>
          </cell>
        </row>
        <row r="727">
          <cell r="A727" t="str">
            <v>5600 - 0003</v>
          </cell>
          <cell r="B727" t="str">
            <v>Property Taxes - Source Water Protection</v>
          </cell>
          <cell r="I727">
            <v>0</v>
          </cell>
        </row>
        <row r="728">
          <cell r="A728" t="str">
            <v>5600 - 0004</v>
          </cell>
          <cell r="B728" t="str">
            <v>Property Taxes - Generic Regulations</v>
          </cell>
          <cell r="I728">
            <v>0</v>
          </cell>
          <cell r="J728" t="str">
            <v>Cr</v>
          </cell>
        </row>
        <row r="729">
          <cell r="A729" t="str">
            <v>5600 - 0005</v>
          </cell>
          <cell r="B729" t="str">
            <v>Property Taxes - Cordova Lake Dam</v>
          </cell>
          <cell r="I729">
            <v>0</v>
          </cell>
        </row>
        <row r="730">
          <cell r="A730" t="str">
            <v>5600 - 0006</v>
          </cell>
          <cell r="B730" t="str">
            <v>Property Taxes - Round Lake Dam</v>
          </cell>
          <cell r="I730">
            <v>0</v>
          </cell>
          <cell r="J730" t="str">
            <v>Cr</v>
          </cell>
        </row>
        <row r="731">
          <cell r="A731" t="str">
            <v>5600 - 0007</v>
          </cell>
          <cell r="B731" t="str">
            <v>Property Taxes - Kashabog Lake Dam</v>
          </cell>
          <cell r="I731">
            <v>0</v>
          </cell>
        </row>
        <row r="732">
          <cell r="A732" t="str">
            <v>5600 - 0008</v>
          </cell>
          <cell r="B732" t="str">
            <v>Property Taxes - Hydro Plant</v>
          </cell>
          <cell r="I732">
            <v>0</v>
          </cell>
          <cell r="J732" t="str">
            <v>Cr</v>
          </cell>
        </row>
        <row r="733">
          <cell r="A733" t="str">
            <v>5600 - 0009</v>
          </cell>
          <cell r="B733" t="str">
            <v>Property Taxes - McGeachie Conservation</v>
          </cell>
          <cell r="I733">
            <v>0</v>
          </cell>
        </row>
        <row r="734">
          <cell r="A734" t="str">
            <v>5600 - 0010</v>
          </cell>
          <cell r="B734" t="str">
            <v>Property Taxes - Crowe Bridge Area</v>
          </cell>
          <cell r="I734">
            <v>0</v>
          </cell>
          <cell r="J734" t="str">
            <v>Cr</v>
          </cell>
        </row>
        <row r="735">
          <cell r="A735" t="str">
            <v>5600 - 0011</v>
          </cell>
          <cell r="B735" t="str">
            <v>Property Taxes - Lands</v>
          </cell>
          <cell r="I735">
            <v>4193.9399999999996</v>
          </cell>
          <cell r="J735">
            <v>4193.9399999999996</v>
          </cell>
        </row>
        <row r="736">
          <cell r="A736" t="str">
            <v>5600 - 0012</v>
          </cell>
          <cell r="B736" t="str">
            <v>Property Taxes - Special Projects - Other</v>
          </cell>
          <cell r="G736" t="str">
            <v/>
          </cell>
          <cell r="H736" t="str">
            <v/>
          </cell>
          <cell r="I736">
            <v>0</v>
          </cell>
          <cell r="J736" t="str">
            <v>Cr</v>
          </cell>
        </row>
        <row r="737">
          <cell r="A737" t="str">
            <v>5620</v>
          </cell>
          <cell r="B737" t="str">
            <v>Gauge Operations General - Not Assigned to Departments</v>
          </cell>
          <cell r="I737">
            <v>0</v>
          </cell>
        </row>
        <row r="738">
          <cell r="A738" t="str">
            <v>5620 - 0002</v>
          </cell>
          <cell r="B738" t="str">
            <v>Gauge Operations General - Operations</v>
          </cell>
          <cell r="G738" t="str">
            <v/>
          </cell>
          <cell r="H738" t="str">
            <v/>
          </cell>
          <cell r="I738">
            <v>0</v>
          </cell>
        </row>
        <row r="739">
          <cell r="A739" t="str">
            <v>5640</v>
          </cell>
          <cell r="B739" t="str">
            <v>Capital Expenses - Not Assigned to Departments</v>
          </cell>
          <cell r="I739">
            <v>0</v>
          </cell>
          <cell r="J739" t="str">
            <v>Cr</v>
          </cell>
        </row>
        <row r="740">
          <cell r="A740" t="str">
            <v>5640 - 0001</v>
          </cell>
          <cell r="B740" t="str">
            <v>Capital Expenses - Administration</v>
          </cell>
          <cell r="I740">
            <v>0</v>
          </cell>
        </row>
        <row r="741">
          <cell r="A741" t="str">
            <v>5640 - 0002</v>
          </cell>
          <cell r="B741" t="str">
            <v>Capital Expenses - Operations</v>
          </cell>
          <cell r="I741">
            <v>0</v>
          </cell>
          <cell r="J741" t="str">
            <v>Cr</v>
          </cell>
        </row>
        <row r="742">
          <cell r="A742" t="str">
            <v>5640 - 0009</v>
          </cell>
          <cell r="B742" t="str">
            <v>Capital Expenses - McGeachie Conservation</v>
          </cell>
          <cell r="I742">
            <v>0</v>
          </cell>
        </row>
        <row r="743">
          <cell r="A743" t="str">
            <v>5640 - 0010</v>
          </cell>
          <cell r="B743" t="str">
            <v>Capital Expenses - Crowe Bridge Area</v>
          </cell>
          <cell r="I743">
            <v>0</v>
          </cell>
        </row>
        <row r="744">
          <cell r="A744" t="str">
            <v>5640 - 0011</v>
          </cell>
          <cell r="B744" t="str">
            <v>Capital Expenses - Lands</v>
          </cell>
          <cell r="G744" t="str">
            <v/>
          </cell>
          <cell r="H744" t="str">
            <v/>
          </cell>
          <cell r="I744">
            <v>0</v>
          </cell>
          <cell r="J744" t="str">
            <v>Cr</v>
          </cell>
        </row>
        <row r="745">
          <cell r="A745" t="str">
            <v>5680</v>
          </cell>
          <cell r="B745" t="str">
            <v>Dam operations - Not Assigned to Departments</v>
          </cell>
          <cell r="I745">
            <v>0</v>
          </cell>
        </row>
        <row r="746">
          <cell r="A746" t="str">
            <v>5680 - 0002</v>
          </cell>
          <cell r="B746" t="str">
            <v>Dam operations - Operations</v>
          </cell>
          <cell r="I746">
            <v>479.75</v>
          </cell>
          <cell r="J746">
            <v>479.75</v>
          </cell>
        </row>
        <row r="747">
          <cell r="A747" t="str">
            <v>5680 - 0005</v>
          </cell>
          <cell r="B747" t="str">
            <v>Dam operations - Cordova Lake Dam</v>
          </cell>
          <cell r="I747">
            <v>0</v>
          </cell>
        </row>
        <row r="748">
          <cell r="A748" t="str">
            <v>5680 - 0006</v>
          </cell>
          <cell r="B748" t="str">
            <v>Dam operations - Round Lake Dam</v>
          </cell>
          <cell r="I748">
            <v>0</v>
          </cell>
        </row>
        <row r="749">
          <cell r="A749" t="str">
            <v>5680 - 0007</v>
          </cell>
          <cell r="B749" t="str">
            <v>Dam operations - Kashabog Lake Dam</v>
          </cell>
          <cell r="I749">
            <v>0</v>
          </cell>
          <cell r="J749" t="str">
            <v>Cr</v>
          </cell>
        </row>
        <row r="750">
          <cell r="A750" t="str">
            <v>5680 - 0011</v>
          </cell>
          <cell r="B750" t="str">
            <v>Dam operations - Lands</v>
          </cell>
          <cell r="G750" t="str">
            <v/>
          </cell>
          <cell r="H750" t="str">
            <v/>
          </cell>
          <cell r="I750">
            <v>0</v>
          </cell>
        </row>
        <row r="751">
          <cell r="A751" t="str">
            <v>5690</v>
          </cell>
          <cell r="B751" t="str">
            <v>Conservation area expense - Not Assigned to Departments</v>
          </cell>
          <cell r="I751">
            <v>0</v>
          </cell>
          <cell r="J751" t="str">
            <v>Cr</v>
          </cell>
        </row>
        <row r="752">
          <cell r="A752" t="str">
            <v>5690 - 0001</v>
          </cell>
          <cell r="B752" t="str">
            <v>Conservation area expense - Administration</v>
          </cell>
          <cell r="I752">
            <v>0</v>
          </cell>
        </row>
        <row r="753">
          <cell r="A753" t="str">
            <v>5690 - 0002</v>
          </cell>
          <cell r="B753" t="str">
            <v>Conservation area expense - Operations</v>
          </cell>
          <cell r="I753">
            <v>0</v>
          </cell>
        </row>
        <row r="754">
          <cell r="A754" t="str">
            <v>5690 - 0009</v>
          </cell>
          <cell r="B754" t="str">
            <v>Conservation area expense - McGeachie Conservation</v>
          </cell>
          <cell r="I754">
            <v>0</v>
          </cell>
          <cell r="J754" t="str">
            <v>Cr</v>
          </cell>
        </row>
        <row r="755">
          <cell r="A755" t="str">
            <v>5690 - 0010</v>
          </cell>
          <cell r="B755" t="str">
            <v>Conservation area expense - Crowe Bridge Area</v>
          </cell>
          <cell r="I755">
            <v>0</v>
          </cell>
        </row>
        <row r="756">
          <cell r="A756" t="str">
            <v>5690 - 0011</v>
          </cell>
          <cell r="B756" t="str">
            <v>Conservation area expense - Lands</v>
          </cell>
          <cell r="G756" t="str">
            <v/>
          </cell>
          <cell r="H756" t="str">
            <v/>
          </cell>
          <cell r="I756">
            <v>1012.28</v>
          </cell>
          <cell r="J756">
            <v>1012.28</v>
          </cell>
        </row>
        <row r="757">
          <cell r="A757" t="str">
            <v>5700</v>
          </cell>
          <cell r="B757" t="str">
            <v>General Expense - Other - Not Assigned to Departments</v>
          </cell>
          <cell r="I757">
            <v>0</v>
          </cell>
        </row>
        <row r="758">
          <cell r="A758" t="str">
            <v>5700 - 0001</v>
          </cell>
          <cell r="B758" t="str">
            <v>General Expense - Other - Administration</v>
          </cell>
          <cell r="I758">
            <v>535.49</v>
          </cell>
        </row>
        <row r="759">
          <cell r="A759" t="str">
            <v>5700 - 0002</v>
          </cell>
          <cell r="B759" t="str">
            <v>General Expense - Other - Operations</v>
          </cell>
          <cell r="I759">
            <v>0</v>
          </cell>
          <cell r="J759" t="str">
            <v>Cr</v>
          </cell>
        </row>
        <row r="760">
          <cell r="A760" t="str">
            <v>5700 - 0003</v>
          </cell>
          <cell r="B760" t="str">
            <v>General Expense - Other - Source Water Protection</v>
          </cell>
          <cell r="I760">
            <v>0</v>
          </cell>
        </row>
        <row r="761">
          <cell r="A761" t="str">
            <v>5700 - 0004</v>
          </cell>
          <cell r="B761" t="str">
            <v>General Expense - Other - Generic Regulations</v>
          </cell>
          <cell r="I761">
            <v>0</v>
          </cell>
          <cell r="J761" t="str">
            <v>Cr</v>
          </cell>
        </row>
        <row r="762">
          <cell r="A762" t="str">
            <v>5700 - 0005</v>
          </cell>
          <cell r="B762" t="str">
            <v>General Expense - Other - Cordova Lake Dam</v>
          </cell>
          <cell r="I762">
            <v>0</v>
          </cell>
        </row>
        <row r="763">
          <cell r="A763" t="str">
            <v>5700 - 0006</v>
          </cell>
          <cell r="B763" t="str">
            <v>General Expense - Other - Round Lake Dam</v>
          </cell>
          <cell r="I763">
            <v>0</v>
          </cell>
        </row>
        <row r="764">
          <cell r="A764" t="str">
            <v>5700 - 0007</v>
          </cell>
          <cell r="B764" t="str">
            <v>General Expense - Other - Kashabog Lake Dam</v>
          </cell>
          <cell r="I764">
            <v>0</v>
          </cell>
          <cell r="J764" t="str">
            <v>Cr</v>
          </cell>
        </row>
        <row r="765">
          <cell r="A765" t="str">
            <v>5700 - 0008</v>
          </cell>
          <cell r="B765" t="str">
            <v>General Expense - Other - Hydro Plant</v>
          </cell>
          <cell r="I765">
            <v>0</v>
          </cell>
        </row>
        <row r="766">
          <cell r="A766" t="str">
            <v>5700 - 0009</v>
          </cell>
          <cell r="B766" t="str">
            <v>General Expense - Other - McGeachie Conservation</v>
          </cell>
          <cell r="I766">
            <v>3279.58</v>
          </cell>
          <cell r="J766">
            <v>3279.58</v>
          </cell>
        </row>
        <row r="767">
          <cell r="A767" t="str">
            <v>5700 - 0010</v>
          </cell>
          <cell r="B767" t="str">
            <v>General Expense - Other - Crowe Bridge Area</v>
          </cell>
          <cell r="I767">
            <v>0</v>
          </cell>
        </row>
        <row r="768">
          <cell r="A768" t="str">
            <v>5700 - 0011</v>
          </cell>
          <cell r="B768" t="str">
            <v>General Expense - Other - Lands</v>
          </cell>
          <cell r="I768">
            <v>0</v>
          </cell>
        </row>
        <row r="769">
          <cell r="A769" t="str">
            <v>5700 - 0012</v>
          </cell>
          <cell r="B769" t="str">
            <v>General Expense - Other - Special Projects - Other</v>
          </cell>
          <cell r="G769" t="str">
            <v/>
          </cell>
          <cell r="H769" t="str">
            <v/>
          </cell>
          <cell r="I769">
            <v>0</v>
          </cell>
          <cell r="J769" t="str">
            <v>Cr</v>
          </cell>
        </row>
        <row r="770">
          <cell r="A770" t="str">
            <v>5702</v>
          </cell>
          <cell r="B770" t="str">
            <v>PGMN Wells Expenses - Not Assigned to Departments</v>
          </cell>
          <cell r="I770">
            <v>0</v>
          </cell>
        </row>
        <row r="771">
          <cell r="A771" t="str">
            <v>5702 - 0001</v>
          </cell>
          <cell r="B771" t="str">
            <v>PGMN Wells Expenses - Administration</v>
          </cell>
          <cell r="I771">
            <v>0</v>
          </cell>
          <cell r="J771" t="str">
            <v>Cr</v>
          </cell>
        </row>
        <row r="772">
          <cell r="A772" t="str">
            <v>5702 - 0002</v>
          </cell>
          <cell r="B772" t="str">
            <v>PGMN Wells Expenses - Operations</v>
          </cell>
          <cell r="I772">
            <v>0</v>
          </cell>
        </row>
        <row r="773">
          <cell r="A773" t="str">
            <v>5702 - 0003</v>
          </cell>
          <cell r="B773" t="str">
            <v>PGMN Wells Expenses - Source Water Protection</v>
          </cell>
          <cell r="I773">
            <v>0</v>
          </cell>
        </row>
        <row r="774">
          <cell r="A774" t="str">
            <v>5702 - 0012</v>
          </cell>
          <cell r="B774" t="str">
            <v>PGMN Wells Expenses - Special Projects - Other</v>
          </cell>
          <cell r="G774" t="str">
            <v/>
          </cell>
          <cell r="H774" t="str">
            <v/>
          </cell>
          <cell r="I774">
            <v>0</v>
          </cell>
          <cell r="J774" t="str">
            <v>Cr</v>
          </cell>
        </row>
        <row r="775">
          <cell r="A775" t="str">
            <v>5705</v>
          </cell>
          <cell r="B775" t="str">
            <v>Benthics Summer Program - Not Assigned to Departments</v>
          </cell>
          <cell r="I775">
            <v>0</v>
          </cell>
        </row>
        <row r="776">
          <cell r="A776" t="str">
            <v>5705 - 0001</v>
          </cell>
          <cell r="B776" t="str">
            <v>Benthics Summer Program - Administration</v>
          </cell>
          <cell r="I776">
            <v>0</v>
          </cell>
          <cell r="J776" t="str">
            <v>Cr</v>
          </cell>
        </row>
        <row r="777">
          <cell r="A777" t="str">
            <v>5705 - 0002</v>
          </cell>
          <cell r="B777" t="str">
            <v>Benthics Summer Program - Operations</v>
          </cell>
          <cell r="I777">
            <v>0</v>
          </cell>
        </row>
        <row r="778">
          <cell r="A778" t="str">
            <v>5705 - 0003</v>
          </cell>
          <cell r="B778" t="str">
            <v>Benthics Summer Program - Source Water Protection</v>
          </cell>
          <cell r="I778">
            <v>0</v>
          </cell>
        </row>
        <row r="779">
          <cell r="A779" t="str">
            <v>5705 - 0012</v>
          </cell>
          <cell r="B779" t="str">
            <v>Benthics Summer Program - Special Projects - Other</v>
          </cell>
          <cell r="G779" t="str">
            <v/>
          </cell>
          <cell r="H779" t="str">
            <v/>
          </cell>
          <cell r="I779">
            <v>429.28</v>
          </cell>
          <cell r="J779" t="str">
            <v>Cr</v>
          </cell>
        </row>
        <row r="780">
          <cell r="A780" t="str">
            <v>5707</v>
          </cell>
          <cell r="B780" t="str">
            <v>TD Friends of the Environment Grant - Not Assigned to Departments</v>
          </cell>
          <cell r="I780">
            <v>0</v>
          </cell>
        </row>
        <row r="781">
          <cell r="A781" t="str">
            <v>5707 - 0001</v>
          </cell>
          <cell r="B781" t="str">
            <v>TD Friends of the Environment Grant - Administration</v>
          </cell>
          <cell r="I781">
            <v>0</v>
          </cell>
          <cell r="J781" t="str">
            <v>Cr</v>
          </cell>
        </row>
        <row r="782">
          <cell r="A782" t="str">
            <v>5707 - 0009</v>
          </cell>
          <cell r="B782" t="str">
            <v>TD Friends of the Environment Grant - McGeachie Conservation</v>
          </cell>
          <cell r="G782" t="str">
            <v/>
          </cell>
          <cell r="H782" t="str">
            <v/>
          </cell>
          <cell r="I782">
            <v>0</v>
          </cell>
        </row>
        <row r="783">
          <cell r="A783" t="str">
            <v>5708</v>
          </cell>
          <cell r="B783" t="str">
            <v>Shell Canada - Fuelling Change - Not Assigned to Departments</v>
          </cell>
          <cell r="I783">
            <v>0</v>
          </cell>
        </row>
        <row r="784">
          <cell r="A784" t="str">
            <v>5708 - 0001</v>
          </cell>
          <cell r="B784" t="str">
            <v>Shell Canada - Fuelling Change - Administration</v>
          </cell>
          <cell r="I784">
            <v>0</v>
          </cell>
          <cell r="J784" t="str">
            <v>Cr</v>
          </cell>
        </row>
        <row r="785">
          <cell r="A785" t="str">
            <v>5708 - 0009</v>
          </cell>
          <cell r="B785" t="str">
            <v>Shell Canada - Fuelling Change - McGeachie Conservation</v>
          </cell>
          <cell r="I785">
            <v>0</v>
          </cell>
        </row>
        <row r="786">
          <cell r="A786" t="str">
            <v>5708 - 0012</v>
          </cell>
          <cell r="B786" t="str">
            <v>Shell Canada - Fuelling Change - Special Projects - Other</v>
          </cell>
          <cell r="G786" t="str">
            <v/>
          </cell>
          <cell r="H786" t="str">
            <v/>
          </cell>
          <cell r="I786">
            <v>0</v>
          </cell>
          <cell r="J786" t="str">
            <v>Cr</v>
          </cell>
        </row>
        <row r="787">
          <cell r="A787" t="str">
            <v>5710</v>
          </cell>
          <cell r="B787" t="str">
            <v>Generic Regulations Expense - Not Assigned to Departments</v>
          </cell>
          <cell r="I787">
            <v>0</v>
          </cell>
        </row>
        <row r="788">
          <cell r="A788" t="str">
            <v>5710 - 0004</v>
          </cell>
          <cell r="B788" t="str">
            <v>Generic Regulations Expense - Generic Regulations</v>
          </cell>
          <cell r="G788" t="str">
            <v/>
          </cell>
          <cell r="H788" t="str">
            <v/>
          </cell>
          <cell r="I788">
            <v>4255.63</v>
          </cell>
          <cell r="J788">
            <v>4255.63</v>
          </cell>
        </row>
        <row r="789">
          <cell r="A789" t="str">
            <v>5715</v>
          </cell>
          <cell r="B789" t="str">
            <v>Risk Management Services - Not Assigned to Departments</v>
          </cell>
          <cell r="I789">
            <v>0</v>
          </cell>
          <cell r="J789" t="str">
            <v>Cr</v>
          </cell>
        </row>
        <row r="790">
          <cell r="A790" t="str">
            <v>5715 - 0001</v>
          </cell>
          <cell r="B790" t="str">
            <v>Risk Management Services - Administration</v>
          </cell>
          <cell r="I790">
            <v>0</v>
          </cell>
        </row>
        <row r="791">
          <cell r="A791" t="str">
            <v>5715 - 0003</v>
          </cell>
          <cell r="B791" t="str">
            <v>Risk Management Services - Source Water Protection</v>
          </cell>
          <cell r="I791">
            <v>0</v>
          </cell>
          <cell r="J791" t="str">
            <v>Cr</v>
          </cell>
        </row>
        <row r="792">
          <cell r="A792" t="str">
            <v>5715 - 0013</v>
          </cell>
          <cell r="B792" t="str">
            <v>Risk Management Services - Risk Management Official</v>
          </cell>
          <cell r="G792" t="str">
            <v/>
          </cell>
          <cell r="H792" t="str">
            <v/>
          </cell>
          <cell r="I792">
            <v>0</v>
          </cell>
        </row>
        <row r="793">
          <cell r="A793" t="str">
            <v>5718</v>
          </cell>
          <cell r="B793" t="str">
            <v>Health Care Spending Account - Not Assigned to Departments</v>
          </cell>
          <cell r="I793">
            <v>0</v>
          </cell>
        </row>
        <row r="794">
          <cell r="A794" t="str">
            <v>5718 - 0001</v>
          </cell>
          <cell r="B794" t="str">
            <v>Health Care Spending Account - Administration</v>
          </cell>
          <cell r="I794">
            <v>0</v>
          </cell>
          <cell r="J794" t="str">
            <v>Cr</v>
          </cell>
        </row>
        <row r="795">
          <cell r="A795" t="str">
            <v>5718 - 0002</v>
          </cell>
          <cell r="B795" t="str">
            <v>Health Care Spending Account - Operations</v>
          </cell>
          <cell r="I795">
            <v>0</v>
          </cell>
        </row>
        <row r="796">
          <cell r="A796" t="str">
            <v>5718 - 0003</v>
          </cell>
          <cell r="B796" t="str">
            <v>Health Care Spending Account - Source Water Protection</v>
          </cell>
          <cell r="I796">
            <v>0</v>
          </cell>
          <cell r="J796" t="str">
            <v>Cr</v>
          </cell>
        </row>
        <row r="797">
          <cell r="A797" t="str">
            <v>5718 - 0004</v>
          </cell>
          <cell r="B797" t="str">
            <v>Health Care Spending Account - Generic Regulations</v>
          </cell>
          <cell r="I797">
            <v>0</v>
          </cell>
        </row>
        <row r="798">
          <cell r="A798" t="str">
            <v>5718 - 0005</v>
          </cell>
          <cell r="B798" t="str">
            <v>Health Care Spending Account - Cordova Lake Dam</v>
          </cell>
          <cell r="I798">
            <v>0</v>
          </cell>
        </row>
        <row r="799">
          <cell r="A799" t="str">
            <v>5718 - 0006</v>
          </cell>
          <cell r="B799" t="str">
            <v>Health Care Spending Account - Round Lake Dam</v>
          </cell>
          <cell r="I799">
            <v>0</v>
          </cell>
          <cell r="J799" t="str">
            <v>Cr</v>
          </cell>
        </row>
        <row r="800">
          <cell r="A800" t="str">
            <v>5718 - 0007</v>
          </cell>
          <cell r="B800" t="str">
            <v>Health Care Spending Account - Kashabog Lake Dam</v>
          </cell>
          <cell r="I800">
            <v>0</v>
          </cell>
        </row>
        <row r="801">
          <cell r="A801" t="str">
            <v>5718 - 0008</v>
          </cell>
          <cell r="B801" t="str">
            <v>Health Care Spending Account - Hydro Plant</v>
          </cell>
          <cell r="I801">
            <v>0</v>
          </cell>
          <cell r="J801" t="str">
            <v>Cr</v>
          </cell>
        </row>
        <row r="802">
          <cell r="A802" t="str">
            <v>5718 - 0009</v>
          </cell>
          <cell r="B802" t="str">
            <v>Health Care Spending Account - McGeachie Conservation</v>
          </cell>
          <cell r="I802">
            <v>0</v>
          </cell>
        </row>
        <row r="803">
          <cell r="A803" t="str">
            <v>5718 - 0010</v>
          </cell>
          <cell r="B803" t="str">
            <v>Health Care Spending Account - Crowe Bridge Area</v>
          </cell>
          <cell r="I803">
            <v>0</v>
          </cell>
        </row>
        <row r="804">
          <cell r="A804" t="str">
            <v>5718 - 0011</v>
          </cell>
          <cell r="B804" t="str">
            <v>Health Care Spending Account - Lands</v>
          </cell>
          <cell r="I804">
            <v>0</v>
          </cell>
          <cell r="J804" t="str">
            <v>Cr</v>
          </cell>
        </row>
        <row r="805">
          <cell r="A805" t="str">
            <v>5718 - 0012</v>
          </cell>
          <cell r="B805" t="str">
            <v>Health Care Spending Account - Special Projects - Other</v>
          </cell>
          <cell r="I805">
            <v>0</v>
          </cell>
        </row>
        <row r="806">
          <cell r="A806" t="str">
            <v>5718 - 0013</v>
          </cell>
          <cell r="B806" t="str">
            <v>Health Care Spending Account - Risk Management Official</v>
          </cell>
          <cell r="I806">
            <v>0</v>
          </cell>
          <cell r="J806" t="str">
            <v>Cr</v>
          </cell>
        </row>
        <row r="807">
          <cell r="A807" t="str">
            <v>5718 - 0014</v>
          </cell>
          <cell r="B807" t="str">
            <v>Health Care Spending Account - Lower Trent Job Share</v>
          </cell>
          <cell r="G807" t="str">
            <v/>
          </cell>
          <cell r="H807" t="str">
            <v/>
          </cell>
          <cell r="I807">
            <v>0</v>
          </cell>
        </row>
        <row r="808">
          <cell r="A808" t="str">
            <v>5720</v>
          </cell>
          <cell r="B808" t="str">
            <v>Uniforms - Not Assigned to Departments</v>
          </cell>
          <cell r="I808">
            <v>0</v>
          </cell>
        </row>
        <row r="809">
          <cell r="A809" t="str">
            <v>5720 - 0001</v>
          </cell>
          <cell r="B809" t="str">
            <v>Uniforms - Administration</v>
          </cell>
          <cell r="I809">
            <v>0</v>
          </cell>
          <cell r="J809" t="str">
            <v>Cr</v>
          </cell>
        </row>
        <row r="810">
          <cell r="A810" t="str">
            <v>5720 - 0002</v>
          </cell>
          <cell r="B810" t="str">
            <v>Uniforms - Operations</v>
          </cell>
          <cell r="I810">
            <v>0</v>
          </cell>
        </row>
        <row r="811">
          <cell r="A811" t="str">
            <v>5720 - 0003</v>
          </cell>
          <cell r="B811" t="str">
            <v>Uniforms - Source Water Protection</v>
          </cell>
          <cell r="I811">
            <v>0</v>
          </cell>
          <cell r="J811" t="str">
            <v>Cr</v>
          </cell>
        </row>
        <row r="812">
          <cell r="A812" t="str">
            <v>5720 - 0004</v>
          </cell>
          <cell r="B812" t="str">
            <v>Uniforms - Generic Regulations</v>
          </cell>
          <cell r="G812" t="str">
            <v/>
          </cell>
          <cell r="H812" t="str">
            <v/>
          </cell>
          <cell r="I812">
            <v>0</v>
          </cell>
        </row>
        <row r="813">
          <cell r="A813" t="str">
            <v>5878</v>
          </cell>
          <cell r="B813" t="str">
            <v>Crowe Bridge expenses - general - Not Assigned to Departments</v>
          </cell>
          <cell r="I813">
            <v>0</v>
          </cell>
        </row>
        <row r="814">
          <cell r="A814" t="str">
            <v>5878 - 0002</v>
          </cell>
          <cell r="B814" t="str">
            <v>Crowe Bridge expenses - general - Operations</v>
          </cell>
          <cell r="I814">
            <v>0</v>
          </cell>
          <cell r="J814" t="str">
            <v>Cr</v>
          </cell>
        </row>
        <row r="815">
          <cell r="A815" t="str">
            <v>5878 - 0010</v>
          </cell>
          <cell r="B815" t="str">
            <v>Crowe Bridge expenses - general - Crowe Bridge Area</v>
          </cell>
          <cell r="G815" t="str">
            <v/>
          </cell>
          <cell r="H815" t="str">
            <v/>
          </cell>
          <cell r="I815">
            <v>0</v>
          </cell>
        </row>
        <row r="816">
          <cell r="A816" t="str">
            <v>5900</v>
          </cell>
          <cell r="B816" t="str">
            <v>Amortization - Not Assigned to Departments</v>
          </cell>
          <cell r="I816">
            <v>0</v>
          </cell>
          <cell r="J816" t="str">
            <v>Cr</v>
          </cell>
        </row>
        <row r="817">
          <cell r="A817" t="str">
            <v>5900 - 0001</v>
          </cell>
          <cell r="B817" t="str">
            <v>Amortization - Administration</v>
          </cell>
          <cell r="I817">
            <v>0</v>
          </cell>
        </row>
        <row r="818">
          <cell r="A818" t="str">
            <v>5900 - 0002</v>
          </cell>
          <cell r="B818" t="str">
            <v>Amortization - Operations</v>
          </cell>
          <cell r="I818">
            <v>0</v>
          </cell>
        </row>
        <row r="819">
          <cell r="A819" t="str">
            <v>5900 - 0003</v>
          </cell>
          <cell r="B819" t="str">
            <v>Amortization - Source Water Protection</v>
          </cell>
          <cell r="I819">
            <v>0</v>
          </cell>
          <cell r="J819" t="str">
            <v>Cr</v>
          </cell>
        </row>
        <row r="820">
          <cell r="A820" t="str">
            <v>5900 - 0004</v>
          </cell>
          <cell r="B820" t="str">
            <v>Amortization - Generic Regulations</v>
          </cell>
          <cell r="I820">
            <v>0</v>
          </cell>
        </row>
        <row r="821">
          <cell r="A821" t="str">
            <v>5900 - 0005</v>
          </cell>
          <cell r="B821" t="str">
            <v>Amortization - Cordova Lake Dam</v>
          </cell>
          <cell r="I821">
            <v>0</v>
          </cell>
          <cell r="J821" t="str">
            <v>Cr</v>
          </cell>
        </row>
        <row r="822">
          <cell r="A822" t="str">
            <v>5900 - 0006</v>
          </cell>
          <cell r="B822" t="str">
            <v>Amortization - Round Lake Dam</v>
          </cell>
          <cell r="I822">
            <v>0</v>
          </cell>
        </row>
        <row r="823">
          <cell r="A823" t="str">
            <v>5900 - 0007</v>
          </cell>
          <cell r="B823" t="str">
            <v>Amortization - Kashabog Lake Dam</v>
          </cell>
          <cell r="I823">
            <v>0</v>
          </cell>
        </row>
        <row r="824">
          <cell r="A824" t="str">
            <v>5900 - 0008</v>
          </cell>
          <cell r="B824" t="str">
            <v>Amortization - Hydro Plant</v>
          </cell>
          <cell r="I824">
            <v>0</v>
          </cell>
          <cell r="J824" t="str">
            <v>Cr</v>
          </cell>
        </row>
        <row r="825">
          <cell r="A825" t="str">
            <v>5900 - 0009</v>
          </cell>
          <cell r="B825" t="str">
            <v>Amortization - McGeachie Conservation</v>
          </cell>
          <cell r="I825">
            <v>0</v>
          </cell>
        </row>
        <row r="826">
          <cell r="A826" t="str">
            <v>5900 - 0010</v>
          </cell>
          <cell r="B826" t="str">
            <v>Amortization - Crowe Bridge Area</v>
          </cell>
          <cell r="I826">
            <v>0</v>
          </cell>
          <cell r="J826" t="str">
            <v>Cr</v>
          </cell>
        </row>
        <row r="827">
          <cell r="A827" t="str">
            <v>5900 - 0011</v>
          </cell>
          <cell r="B827" t="str">
            <v>Amortization - Lands</v>
          </cell>
          <cell r="I827">
            <v>0</v>
          </cell>
        </row>
        <row r="828">
          <cell r="A828" t="str">
            <v>5900 - 0012</v>
          </cell>
          <cell r="B828" t="str">
            <v>Amortization - Special Projects - Other</v>
          </cell>
          <cell r="G828" t="str">
            <v/>
          </cell>
          <cell r="H828" t="str">
            <v/>
          </cell>
          <cell r="I828">
            <v>0</v>
          </cell>
        </row>
        <row r="829">
          <cell r="J829" t="str">
            <v>Cr</v>
          </cell>
        </row>
        <row r="831">
          <cell r="J831" t="str">
            <v>Cr</v>
          </cell>
        </row>
        <row r="834">
          <cell r="J834" t="str">
            <v>Cr</v>
          </cell>
        </row>
        <row r="836">
          <cell r="J836" t="str">
            <v>Cr</v>
          </cell>
        </row>
        <row r="839">
          <cell r="J839" t="str">
            <v>Cr</v>
          </cell>
        </row>
        <row r="841">
          <cell r="J841" t="str">
            <v>Cr</v>
          </cell>
        </row>
        <row r="844">
          <cell r="J844" t="str">
            <v>Cr</v>
          </cell>
        </row>
        <row r="846">
          <cell r="J846" t="str">
            <v>Cr</v>
          </cell>
        </row>
        <row r="849">
          <cell r="J849" t="str">
            <v>Cr</v>
          </cell>
        </row>
        <row r="851">
          <cell r="J851" t="str">
            <v>Cr</v>
          </cell>
        </row>
        <row r="853">
          <cell r="G853">
            <v>0</v>
          </cell>
          <cell r="H853">
            <v>0</v>
          </cell>
        </row>
        <row r="854">
          <cell r="J854" t="str">
            <v>Cr</v>
          </cell>
        </row>
        <row r="856">
          <cell r="J856" t="str">
            <v>Cr</v>
          </cell>
        </row>
        <row r="859">
          <cell r="J859" t="str">
            <v>Cr</v>
          </cell>
        </row>
        <row r="861">
          <cell r="J861" t="str">
            <v>Cr</v>
          </cell>
        </row>
        <row r="864">
          <cell r="J864" t="str">
            <v>Cr</v>
          </cell>
        </row>
        <row r="866">
          <cell r="J866" t="str">
            <v>Cr</v>
          </cell>
        </row>
        <row r="868">
          <cell r="J868" t="str">
            <v>Cr</v>
          </cell>
        </row>
        <row r="870">
          <cell r="G870">
            <v>0</v>
          </cell>
          <cell r="H870">
            <v>0</v>
          </cell>
          <cell r="J870" t="str">
            <v>Cr</v>
          </cell>
        </row>
        <row r="872">
          <cell r="J872" t="str">
            <v>Cr</v>
          </cell>
        </row>
        <row r="874">
          <cell r="J874" t="str">
            <v>Cr</v>
          </cell>
        </row>
        <row r="876">
          <cell r="J876" t="str">
            <v>Cr</v>
          </cell>
        </row>
        <row r="878">
          <cell r="J878" t="str">
            <v>Cr</v>
          </cell>
        </row>
        <row r="880">
          <cell r="J880" t="str">
            <v>Cr</v>
          </cell>
        </row>
        <row r="882">
          <cell r="J882" t="str">
            <v>Cr</v>
          </cell>
        </row>
        <row r="884">
          <cell r="J884" t="str">
            <v>Cr</v>
          </cell>
        </row>
        <row r="886">
          <cell r="J886" t="str">
            <v>Cr</v>
          </cell>
        </row>
        <row r="888">
          <cell r="J888" t="str">
            <v>Cr</v>
          </cell>
        </row>
        <row r="890">
          <cell r="J890" t="str">
            <v>Cr</v>
          </cell>
        </row>
        <row r="892">
          <cell r="J892" t="str">
            <v>Cr</v>
          </cell>
        </row>
        <row r="896">
          <cell r="J896" t="str">
            <v>Dr</v>
          </cell>
        </row>
        <row r="897">
          <cell r="G897">
            <v>0</v>
          </cell>
          <cell r="H897">
            <v>0</v>
          </cell>
        </row>
        <row r="898">
          <cell r="J898" t="str">
            <v>Dr</v>
          </cell>
        </row>
        <row r="900">
          <cell r="J900" t="str">
            <v>Dr</v>
          </cell>
        </row>
        <row r="902">
          <cell r="J902" t="str">
            <v>Dr</v>
          </cell>
        </row>
        <row r="904">
          <cell r="J904" t="str">
            <v>Dr</v>
          </cell>
        </row>
        <row r="906">
          <cell r="J906" t="str">
            <v>Dr</v>
          </cell>
        </row>
        <row r="908">
          <cell r="J908" t="str">
            <v>Dr</v>
          </cell>
        </row>
        <row r="910">
          <cell r="J910" t="str">
            <v>Dr</v>
          </cell>
        </row>
        <row r="913">
          <cell r="J913" t="str">
            <v>Dr</v>
          </cell>
        </row>
        <row r="915">
          <cell r="J915" t="str">
            <v>Dr</v>
          </cell>
        </row>
        <row r="917">
          <cell r="J917" t="str">
            <v>Dr</v>
          </cell>
        </row>
        <row r="919">
          <cell r="J919" t="str">
            <v>Dr</v>
          </cell>
        </row>
        <row r="920">
          <cell r="G920">
            <v>0</v>
          </cell>
          <cell r="H920">
            <v>0</v>
          </cell>
        </row>
        <row r="921">
          <cell r="J921" t="str">
            <v>Dr</v>
          </cell>
        </row>
        <row r="924">
          <cell r="J924" t="str">
            <v>Dr</v>
          </cell>
        </row>
        <row r="926">
          <cell r="J926" t="str">
            <v>Dr</v>
          </cell>
        </row>
        <row r="929">
          <cell r="J929" t="str">
            <v>Dr</v>
          </cell>
        </row>
        <row r="931">
          <cell r="J931" t="str">
            <v>Dr</v>
          </cell>
        </row>
        <row r="933">
          <cell r="J933" t="str">
            <v>Dr</v>
          </cell>
        </row>
        <row r="935">
          <cell r="J935" t="str">
            <v>Dr</v>
          </cell>
        </row>
        <row r="937">
          <cell r="G937">
            <v>0</v>
          </cell>
          <cell r="H937">
            <v>0</v>
          </cell>
        </row>
        <row r="938">
          <cell r="J938" t="str">
            <v>Dr</v>
          </cell>
        </row>
        <row r="940">
          <cell r="J940" t="str">
            <v>Dr</v>
          </cell>
        </row>
        <row r="942">
          <cell r="J942" t="str">
            <v>Dr</v>
          </cell>
        </row>
        <row r="944">
          <cell r="J944" t="str">
            <v>Dr</v>
          </cell>
        </row>
        <row r="946">
          <cell r="J946" t="str">
            <v>Dr</v>
          </cell>
        </row>
        <row r="948">
          <cell r="J948" t="str">
            <v>Dr</v>
          </cell>
        </row>
        <row r="951">
          <cell r="J951" t="str">
            <v>Dr</v>
          </cell>
        </row>
        <row r="953">
          <cell r="J953" t="str">
            <v>Dr</v>
          </cell>
        </row>
        <row r="956">
          <cell r="J956" t="str">
            <v>Dr</v>
          </cell>
        </row>
        <row r="958">
          <cell r="J958" t="str">
            <v>Dr</v>
          </cell>
        </row>
        <row r="961">
          <cell r="J961" t="str">
            <v>Dr</v>
          </cell>
        </row>
        <row r="962">
          <cell r="G962">
            <v>0</v>
          </cell>
          <cell r="H962">
            <v>0</v>
          </cell>
        </row>
        <row r="963">
          <cell r="J963" t="str">
            <v>Dr</v>
          </cell>
        </row>
        <row r="966">
          <cell r="J966" t="str">
            <v>Dr</v>
          </cell>
        </row>
        <row r="968">
          <cell r="J968" t="str">
            <v>Dr</v>
          </cell>
        </row>
        <row r="970">
          <cell r="J970" t="str">
            <v>Dr</v>
          </cell>
        </row>
        <row r="972">
          <cell r="J972" t="str">
            <v>Dr</v>
          </cell>
        </row>
        <row r="974">
          <cell r="J974" t="str">
            <v>Dr</v>
          </cell>
        </row>
        <row r="977">
          <cell r="J977" t="str">
            <v>Dr</v>
          </cell>
        </row>
        <row r="978">
          <cell r="G978">
            <v>0</v>
          </cell>
          <cell r="H978">
            <v>0</v>
          </cell>
        </row>
        <row r="979">
          <cell r="J979" t="str">
            <v>Dr</v>
          </cell>
        </row>
        <row r="981">
          <cell r="J981" t="str">
            <v>Dr</v>
          </cell>
        </row>
        <row r="983">
          <cell r="J983" t="str">
            <v>Dr</v>
          </cell>
        </row>
        <row r="986">
          <cell r="J986" t="str">
            <v>Dr</v>
          </cell>
        </row>
        <row r="987">
          <cell r="G987">
            <v>0</v>
          </cell>
          <cell r="H987">
            <v>0</v>
          </cell>
        </row>
        <row r="988">
          <cell r="J988" t="str">
            <v>Dr</v>
          </cell>
        </row>
        <row r="991">
          <cell r="J991" t="str">
            <v>Dr</v>
          </cell>
        </row>
        <row r="992">
          <cell r="G992">
            <v>0</v>
          </cell>
          <cell r="H992">
            <v>0</v>
          </cell>
        </row>
        <row r="993">
          <cell r="J993" t="str">
            <v>Dr</v>
          </cell>
        </row>
        <row r="995">
          <cell r="G995">
            <v>0</v>
          </cell>
          <cell r="H995">
            <v>0</v>
          </cell>
          <cell r="J995" t="str">
            <v>Dr</v>
          </cell>
        </row>
        <row r="998">
          <cell r="G998">
            <v>0</v>
          </cell>
          <cell r="H998">
            <v>0</v>
          </cell>
          <cell r="J998" t="str">
            <v>Dr</v>
          </cell>
        </row>
        <row r="1000">
          <cell r="J1000" t="str">
            <v>Dr</v>
          </cell>
        </row>
        <row r="1001">
          <cell r="G1001">
            <v>0</v>
          </cell>
          <cell r="H1001">
            <v>0</v>
          </cell>
        </row>
        <row r="1002">
          <cell r="J1002" t="str">
            <v>Dr</v>
          </cell>
        </row>
        <row r="1004">
          <cell r="G1004">
            <v>0</v>
          </cell>
          <cell r="H1004">
            <v>0</v>
          </cell>
          <cell r="J1004" t="str">
            <v>Dr</v>
          </cell>
        </row>
        <row r="1007">
          <cell r="G1007">
            <v>0</v>
          </cell>
          <cell r="H1007">
            <v>0</v>
          </cell>
          <cell r="J1007" t="str">
            <v>Dr</v>
          </cell>
        </row>
        <row r="1009">
          <cell r="J1009" t="str">
            <v>Dr</v>
          </cell>
        </row>
        <row r="1010">
          <cell r="G1010">
            <v>0</v>
          </cell>
          <cell r="H1010">
            <v>0</v>
          </cell>
        </row>
        <row r="1011">
          <cell r="J1011" t="str">
            <v>Dr</v>
          </cell>
        </row>
        <row r="1013">
          <cell r="G1013">
            <v>0</v>
          </cell>
          <cell r="H1013">
            <v>0</v>
          </cell>
        </row>
        <row r="1014">
          <cell r="J1014" t="str">
            <v>Dr</v>
          </cell>
        </row>
        <row r="1016">
          <cell r="G1016">
            <v>0</v>
          </cell>
          <cell r="H1016">
            <v>0</v>
          </cell>
          <cell r="J1016" t="str">
            <v>Dr</v>
          </cell>
        </row>
        <row r="1019">
          <cell r="G1019">
            <v>0</v>
          </cell>
          <cell r="H1019">
            <v>0</v>
          </cell>
          <cell r="J1019" t="str">
            <v>Dr</v>
          </cell>
        </row>
        <row r="1021">
          <cell r="J1021" t="str">
            <v>Dr</v>
          </cell>
        </row>
        <row r="1022">
          <cell r="G1022">
            <v>0</v>
          </cell>
          <cell r="H1022">
            <v>0</v>
          </cell>
        </row>
        <row r="1023">
          <cell r="J1023" t="str">
            <v>Dr</v>
          </cell>
        </row>
        <row r="1025">
          <cell r="G1025">
            <v>0</v>
          </cell>
          <cell r="H1025">
            <v>0</v>
          </cell>
          <cell r="J1025" t="str">
            <v>Dr</v>
          </cell>
        </row>
        <row r="1027">
          <cell r="J1027" t="str">
            <v>Dr</v>
          </cell>
        </row>
        <row r="1028">
          <cell r="G1028">
            <v>0</v>
          </cell>
          <cell r="H1028">
            <v>0</v>
          </cell>
        </row>
        <row r="1030">
          <cell r="J1030" t="str">
            <v>Dr</v>
          </cell>
        </row>
        <row r="1031">
          <cell r="G1031">
            <v>0</v>
          </cell>
          <cell r="H1031">
            <v>0</v>
          </cell>
        </row>
        <row r="1032">
          <cell r="J1032" t="str">
            <v>Dr</v>
          </cell>
        </row>
        <row r="1035">
          <cell r="G1035">
            <v>0</v>
          </cell>
          <cell r="H1035">
            <v>0</v>
          </cell>
          <cell r="J1035" t="str">
            <v>Dr</v>
          </cell>
        </row>
        <row r="1037">
          <cell r="J1037" t="str">
            <v>Dr</v>
          </cell>
        </row>
        <row r="1039">
          <cell r="J1039" t="str">
            <v>Dr</v>
          </cell>
        </row>
        <row r="1040">
          <cell r="G1040">
            <v>0</v>
          </cell>
          <cell r="H1040">
            <v>0</v>
          </cell>
        </row>
        <row r="1041">
          <cell r="J1041" t="str">
            <v>Dr</v>
          </cell>
        </row>
        <row r="1043">
          <cell r="J1043" t="str">
            <v>Dr</v>
          </cell>
        </row>
        <row r="1044">
          <cell r="G1044">
            <v>0</v>
          </cell>
          <cell r="H1044">
            <v>0</v>
          </cell>
        </row>
        <row r="1045">
          <cell r="J1045" t="str">
            <v>Dr</v>
          </cell>
        </row>
        <row r="1047">
          <cell r="G1047">
            <v>0</v>
          </cell>
          <cell r="H1047">
            <v>0</v>
          </cell>
          <cell r="J1047" t="str">
            <v>Dr</v>
          </cell>
        </row>
        <row r="1049">
          <cell r="J1049" t="str">
            <v>Dr</v>
          </cell>
        </row>
        <row r="1051">
          <cell r="J1051" t="str">
            <v>Dr</v>
          </cell>
        </row>
        <row r="1052">
          <cell r="G1052">
            <v>0</v>
          </cell>
          <cell r="H1052">
            <v>0</v>
          </cell>
        </row>
        <row r="1053">
          <cell r="J1053" t="str">
            <v>Dr</v>
          </cell>
        </row>
        <row r="1055">
          <cell r="J1055" t="str">
            <v>Dr</v>
          </cell>
        </row>
        <row r="1057">
          <cell r="J1057" t="str">
            <v>Dr</v>
          </cell>
        </row>
        <row r="1060">
          <cell r="J1060" t="str">
            <v>Dr</v>
          </cell>
        </row>
        <row r="1062">
          <cell r="J1062" t="str">
            <v>Dr</v>
          </cell>
        </row>
        <row r="1064">
          <cell r="J1064" t="str">
            <v>Dr</v>
          </cell>
        </row>
        <row r="1066">
          <cell r="G1066">
            <v>0</v>
          </cell>
          <cell r="H1066">
            <v>0</v>
          </cell>
          <cell r="J1066" t="str">
            <v>Dr</v>
          </cell>
        </row>
        <row r="1068">
          <cell r="J1068" t="str">
            <v>Dr</v>
          </cell>
        </row>
        <row r="1070">
          <cell r="J1070" t="str">
            <v>Dr</v>
          </cell>
        </row>
        <row r="1072">
          <cell r="G1072">
            <v>0</v>
          </cell>
          <cell r="H1072">
            <v>0</v>
          </cell>
          <cell r="J1072" t="str">
            <v>Dr</v>
          </cell>
        </row>
        <row r="1074">
          <cell r="J1074" t="str">
            <v>Dr</v>
          </cell>
        </row>
        <row r="1076">
          <cell r="J1076" t="str">
            <v>Dr</v>
          </cell>
        </row>
        <row r="1078">
          <cell r="G1078">
            <v>0</v>
          </cell>
          <cell r="H1078">
            <v>0</v>
          </cell>
        </row>
        <row r="1079">
          <cell r="J1079" t="str">
            <v>Dr</v>
          </cell>
        </row>
        <row r="1081">
          <cell r="G1081">
            <v>0</v>
          </cell>
          <cell r="H1081">
            <v>0</v>
          </cell>
          <cell r="J1081" t="str">
            <v>Dr</v>
          </cell>
        </row>
        <row r="1083">
          <cell r="J1083" t="str">
            <v>Dr</v>
          </cell>
        </row>
        <row r="1085">
          <cell r="J1085" t="str">
            <v>Dr</v>
          </cell>
        </row>
        <row r="1086">
          <cell r="G1086">
            <v>0</v>
          </cell>
          <cell r="H1086">
            <v>0</v>
          </cell>
        </row>
        <row r="1087">
          <cell r="J1087" t="str">
            <v>Dr</v>
          </cell>
        </row>
        <row r="1089">
          <cell r="J1089" t="str">
            <v>Dr</v>
          </cell>
        </row>
        <row r="1091">
          <cell r="J1091" t="str">
            <v>Dr</v>
          </cell>
        </row>
        <row r="1093">
          <cell r="J1093" t="str">
            <v>Dr</v>
          </cell>
        </row>
        <row r="1095">
          <cell r="J1095" t="str">
            <v>Dr</v>
          </cell>
        </row>
        <row r="1098">
          <cell r="J1098" t="str">
            <v>Dr</v>
          </cell>
        </row>
        <row r="1100">
          <cell r="G1100">
            <v>0</v>
          </cell>
          <cell r="H1100">
            <v>0</v>
          </cell>
          <cell r="J1100" t="str">
            <v>Dr</v>
          </cell>
        </row>
        <row r="1102">
          <cell r="J1102" t="str">
            <v>Dr</v>
          </cell>
        </row>
        <row r="1103">
          <cell r="G1103">
            <v>0</v>
          </cell>
          <cell r="H1103">
            <v>0</v>
          </cell>
        </row>
        <row r="1104">
          <cell r="J1104" t="str">
            <v>Dr</v>
          </cell>
        </row>
        <row r="1106">
          <cell r="J1106" t="str">
            <v>Dr</v>
          </cell>
        </row>
        <row r="1107">
          <cell r="G1107">
            <v>0</v>
          </cell>
          <cell r="H1107">
            <v>0</v>
          </cell>
        </row>
        <row r="1108">
          <cell r="J1108" t="str">
            <v>Dr</v>
          </cell>
        </row>
        <row r="1110">
          <cell r="J1110" t="str">
            <v>Dr</v>
          </cell>
        </row>
        <row r="1112">
          <cell r="J1112" t="str">
            <v>Dr</v>
          </cell>
        </row>
        <row r="1114">
          <cell r="G1114">
            <v>0</v>
          </cell>
          <cell r="H1114">
            <v>0</v>
          </cell>
          <cell r="J1114" t="str">
            <v>Dr</v>
          </cell>
        </row>
        <row r="1117">
          <cell r="J1117" t="str">
            <v>Dr</v>
          </cell>
        </row>
        <row r="1118">
          <cell r="G1118">
            <v>0</v>
          </cell>
          <cell r="H1118">
            <v>0</v>
          </cell>
        </row>
        <row r="1119">
          <cell r="J1119" t="str">
            <v>Dr</v>
          </cell>
        </row>
        <row r="1121">
          <cell r="J1121" t="str">
            <v>Dr</v>
          </cell>
        </row>
        <row r="1122">
          <cell r="G1122">
            <v>0</v>
          </cell>
          <cell r="H1122">
            <v>0</v>
          </cell>
        </row>
        <row r="1123">
          <cell r="J1123" t="str">
            <v>Dr</v>
          </cell>
        </row>
        <row r="1125">
          <cell r="J1125" t="str">
            <v>Dr</v>
          </cell>
        </row>
        <row r="1126">
          <cell r="G1126">
            <v>0</v>
          </cell>
          <cell r="H1126">
            <v>0</v>
          </cell>
        </row>
        <row r="1127">
          <cell r="J1127" t="str">
            <v>Dr</v>
          </cell>
        </row>
        <row r="1129">
          <cell r="J1129" t="str">
            <v>Dr</v>
          </cell>
        </row>
        <row r="1130">
          <cell r="G1130">
            <v>0</v>
          </cell>
          <cell r="H1130">
            <v>0</v>
          </cell>
        </row>
        <row r="1131">
          <cell r="J1131" t="str">
            <v>Dr</v>
          </cell>
        </row>
        <row r="1133">
          <cell r="J1133" t="str">
            <v>Dr</v>
          </cell>
        </row>
        <row r="1136">
          <cell r="J1136" t="str">
            <v>Dr</v>
          </cell>
        </row>
        <row r="1138">
          <cell r="J1138" t="str">
            <v>Dr</v>
          </cell>
        </row>
        <row r="1139">
          <cell r="G1139">
            <v>0</v>
          </cell>
          <cell r="H1139">
            <v>0</v>
          </cell>
        </row>
        <row r="1140">
          <cell r="J1140" t="str">
            <v>Dr</v>
          </cell>
        </row>
        <row r="1142">
          <cell r="J1142" t="str">
            <v>Dr</v>
          </cell>
        </row>
        <row r="1144">
          <cell r="J1144" t="str">
            <v>Dr</v>
          </cell>
        </row>
        <row r="1146">
          <cell r="J1146" t="str">
            <v>Dr</v>
          </cell>
        </row>
        <row r="1148">
          <cell r="G1148">
            <v>0</v>
          </cell>
          <cell r="H1148">
            <v>0</v>
          </cell>
          <cell r="J1148" t="str">
            <v>Dr</v>
          </cell>
        </row>
        <row r="1150">
          <cell r="J1150" t="str">
            <v>Dr</v>
          </cell>
        </row>
        <row r="1152">
          <cell r="J1152" t="str">
            <v>Dr</v>
          </cell>
        </row>
        <row r="1154">
          <cell r="J1154" t="str">
            <v>Dr</v>
          </cell>
        </row>
        <row r="1156">
          <cell r="J1156" t="str">
            <v>Dr</v>
          </cell>
        </row>
        <row r="1157">
          <cell r="G1157">
            <v>0</v>
          </cell>
          <cell r="H1157">
            <v>0</v>
          </cell>
        </row>
        <row r="1158">
          <cell r="J1158" t="str">
            <v>Dr</v>
          </cell>
        </row>
        <row r="1160">
          <cell r="G1160">
            <v>0</v>
          </cell>
          <cell r="H1160">
            <v>0</v>
          </cell>
          <cell r="J1160" t="str">
            <v>Dr</v>
          </cell>
        </row>
        <row r="1163">
          <cell r="J1163" t="str">
            <v>Dr</v>
          </cell>
        </row>
        <row r="1165">
          <cell r="J1165" t="str">
            <v>Dr</v>
          </cell>
        </row>
        <row r="1167">
          <cell r="J1167" t="str">
            <v>Dr</v>
          </cell>
        </row>
        <row r="1169">
          <cell r="J1169" t="str">
            <v>Dr</v>
          </cell>
        </row>
        <row r="1171">
          <cell r="J1171" t="str">
            <v>Dr</v>
          </cell>
        </row>
        <row r="1173">
          <cell r="G1173">
            <v>0</v>
          </cell>
          <cell r="H1173">
            <v>0</v>
          </cell>
          <cell r="J1173" t="str">
            <v>Dr</v>
          </cell>
        </row>
        <row r="1175">
          <cell r="J1175" t="str">
            <v>Dr</v>
          </cell>
        </row>
        <row r="1176">
          <cell r="G1176">
            <v>0</v>
          </cell>
          <cell r="H1176">
            <v>0</v>
          </cell>
        </row>
        <row r="1177">
          <cell r="J1177" t="str">
            <v>Dr</v>
          </cell>
        </row>
        <row r="1179">
          <cell r="G1179">
            <v>0</v>
          </cell>
          <cell r="H1179">
            <v>0</v>
          </cell>
          <cell r="J1179" t="str">
            <v>Dr</v>
          </cell>
        </row>
        <row r="1181">
          <cell r="J1181" t="str">
            <v>Dr</v>
          </cell>
        </row>
        <row r="1182">
          <cell r="G1182">
            <v>0</v>
          </cell>
          <cell r="H1182">
            <v>0</v>
          </cell>
        </row>
        <row r="1183">
          <cell r="J1183" t="str">
            <v>Dr</v>
          </cell>
        </row>
        <row r="1185">
          <cell r="G1185">
            <v>0</v>
          </cell>
          <cell r="H1185">
            <v>0</v>
          </cell>
          <cell r="J1185" t="str">
            <v>Dr</v>
          </cell>
        </row>
        <row r="1187">
          <cell r="J1187" t="str">
            <v>Dr</v>
          </cell>
        </row>
        <row r="1188">
          <cell r="G1188">
            <v>0</v>
          </cell>
          <cell r="H1188">
            <v>0</v>
          </cell>
        </row>
        <row r="1190">
          <cell r="J1190" t="str">
            <v>Dr</v>
          </cell>
        </row>
        <row r="1191">
          <cell r="G1191">
            <v>0</v>
          </cell>
          <cell r="H1191">
            <v>0</v>
          </cell>
        </row>
        <row r="1192">
          <cell r="J1192" t="str">
            <v>Dr</v>
          </cell>
        </row>
        <row r="1194">
          <cell r="G1194">
            <v>0</v>
          </cell>
          <cell r="H1194">
            <v>0</v>
          </cell>
          <cell r="J1194" t="str">
            <v>Dr</v>
          </cell>
        </row>
        <row r="1196">
          <cell r="J1196" t="str">
            <v>Dr</v>
          </cell>
        </row>
        <row r="1197">
          <cell r="G1197">
            <v>0</v>
          </cell>
          <cell r="H1197">
            <v>0</v>
          </cell>
        </row>
        <row r="1198">
          <cell r="J1198" t="str">
            <v>Dr</v>
          </cell>
        </row>
        <row r="1200">
          <cell r="G1200">
            <v>0</v>
          </cell>
          <cell r="H1200">
            <v>0</v>
          </cell>
          <cell r="J1200" t="str">
            <v>Dr</v>
          </cell>
        </row>
        <row r="1202">
          <cell r="J1202" t="str">
            <v>Dr</v>
          </cell>
        </row>
        <row r="1203">
          <cell r="G1203">
            <v>0</v>
          </cell>
          <cell r="H1203">
            <v>0</v>
          </cell>
        </row>
        <row r="1204">
          <cell r="J1204" t="str">
            <v>Dr</v>
          </cell>
        </row>
        <row r="1206">
          <cell r="G1206">
            <v>0</v>
          </cell>
          <cell r="H1206">
            <v>0</v>
          </cell>
          <cell r="J1206" t="str">
            <v>Dr</v>
          </cell>
        </row>
        <row r="1208">
          <cell r="J1208" t="str">
            <v>Dr</v>
          </cell>
        </row>
        <row r="1209">
          <cell r="G1209">
            <v>0</v>
          </cell>
          <cell r="H1209">
            <v>0</v>
          </cell>
        </row>
        <row r="1210">
          <cell r="J1210" t="str">
            <v>Dr</v>
          </cell>
        </row>
        <row r="1212">
          <cell r="G1212">
            <v>0</v>
          </cell>
          <cell r="H1212">
            <v>0</v>
          </cell>
          <cell r="J1212" t="str">
            <v>Dr</v>
          </cell>
        </row>
        <row r="1214">
          <cell r="J1214" t="str">
            <v>Dr</v>
          </cell>
        </row>
        <row r="1215">
          <cell r="G1215">
            <v>0</v>
          </cell>
          <cell r="H1215">
            <v>0</v>
          </cell>
        </row>
        <row r="1217">
          <cell r="J1217" t="str">
            <v>Dr</v>
          </cell>
        </row>
        <row r="1218">
          <cell r="G1218">
            <v>0</v>
          </cell>
          <cell r="H1218">
            <v>0</v>
          </cell>
        </row>
        <row r="1219">
          <cell r="J1219" t="str">
            <v>Dr</v>
          </cell>
        </row>
        <row r="1221">
          <cell r="G1221">
            <v>0</v>
          </cell>
          <cell r="H1221">
            <v>0</v>
          </cell>
          <cell r="J1221" t="str">
            <v>Dr</v>
          </cell>
        </row>
        <row r="1223">
          <cell r="J1223" t="str">
            <v>Dr</v>
          </cell>
        </row>
        <row r="1224">
          <cell r="G1224">
            <v>0</v>
          </cell>
          <cell r="H1224">
            <v>0</v>
          </cell>
        </row>
        <row r="1225">
          <cell r="J1225" t="str">
            <v>Dr</v>
          </cell>
        </row>
        <row r="1227">
          <cell r="G1227">
            <v>0</v>
          </cell>
          <cell r="H1227">
            <v>0</v>
          </cell>
          <cell r="J1227" t="str">
            <v>Dr</v>
          </cell>
        </row>
        <row r="1229">
          <cell r="J1229" t="str">
            <v>Dr</v>
          </cell>
        </row>
        <row r="1230">
          <cell r="G1230">
            <v>0</v>
          </cell>
          <cell r="H1230">
            <v>0</v>
          </cell>
        </row>
        <row r="1231">
          <cell r="J1231" t="str">
            <v>Dr</v>
          </cell>
        </row>
        <row r="1233">
          <cell r="G1233">
            <v>0</v>
          </cell>
          <cell r="H1233">
            <v>0</v>
          </cell>
          <cell r="J1233" t="str">
            <v>Dr</v>
          </cell>
        </row>
        <row r="1235">
          <cell r="J1235" t="str">
            <v>Dr</v>
          </cell>
        </row>
        <row r="1236">
          <cell r="G1236">
            <v>0</v>
          </cell>
          <cell r="H1236">
            <v>0</v>
          </cell>
        </row>
        <row r="1237">
          <cell r="J1237" t="str">
            <v>Dr</v>
          </cell>
        </row>
      </sheetData>
      <sheetData sheetId="3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C10">
            <v>17149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60267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C150">
            <v>31901</v>
          </cell>
          <cell r="D150" t="e">
            <v>#REF!</v>
          </cell>
          <cell r="E150" t="e">
            <v>#N/A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711892</v>
          </cell>
          <cell r="D152" t="e">
            <v>#REF!</v>
          </cell>
          <cell r="E152">
            <v>711892</v>
          </cell>
        </row>
        <row r="153">
          <cell r="A153" t="str">
            <v>4100 - 0003</v>
          </cell>
          <cell r="B153" t="str">
            <v>Levies - Operations - Special Projects</v>
          </cell>
          <cell r="C153">
            <v>13468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3865</v>
          </cell>
          <cell r="D155" t="e">
            <v>#REF!</v>
          </cell>
          <cell r="E155">
            <v>0.51189909443725745</v>
          </cell>
        </row>
        <row r="156">
          <cell r="A156" t="str">
            <v>4110</v>
          </cell>
          <cell r="B156" t="str">
            <v>Levies - Capital - Not Assigned to Departments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56234</v>
          </cell>
          <cell r="D186" t="e">
            <v>#REF!</v>
          </cell>
          <cell r="E186">
            <v>0.6786428139559697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9110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11085</v>
          </cell>
          <cell r="D198" t="e">
            <v>#REF!</v>
          </cell>
          <cell r="E198">
            <v>0.67839422643211544</v>
          </cell>
        </row>
        <row r="199">
          <cell r="A199" t="str">
            <v>4240 - 0002</v>
          </cell>
          <cell r="B199" t="str">
            <v>MNR Funding - Operations (WECI Funding)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3600</v>
          </cell>
          <cell r="D200" t="e">
            <v>#REF!</v>
          </cell>
          <cell r="E200">
            <v>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5836</v>
          </cell>
          <cell r="D201" t="e">
            <v>#REF!</v>
          </cell>
          <cell r="E201">
            <v>8937.5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7130</v>
          </cell>
          <cell r="D203" t="e">
            <v>#REF!</v>
          </cell>
          <cell r="E203">
            <v>7130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15921</v>
          </cell>
          <cell r="D204" t="e">
            <v>#REF!</v>
          </cell>
          <cell r="E204">
            <v>27277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100</v>
          </cell>
          <cell r="D206" t="e">
            <v>#REF!</v>
          </cell>
          <cell r="E206">
            <v>2.4062000000000001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2500</v>
          </cell>
          <cell r="D207" t="e">
            <v>#REF!</v>
          </cell>
          <cell r="E207">
            <v>0.56597600000000003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D208" t="e">
            <v>#REF!</v>
          </cell>
          <cell r="E208">
            <v>0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2499</v>
          </cell>
          <cell r="D209" t="e">
            <v>#REF!</v>
          </cell>
          <cell r="E209">
            <v>0.20128051220488194</v>
          </cell>
        </row>
        <row r="210">
          <cell r="A210" t="str">
            <v>4380</v>
          </cell>
          <cell r="B210" t="str">
            <v>Crowe Bridge Cons. Area Revenue - Crowe Bridge Area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39649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32250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36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500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12211.26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984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10239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20916</v>
          </cell>
        </row>
        <row r="252">
          <cell r="A252" t="str">
            <v>4557 - 0004</v>
          </cell>
          <cell r="B252" t="str">
            <v>Regulations - Docks</v>
          </cell>
          <cell r="C252">
            <v>1405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4463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25004</v>
          </cell>
        </row>
        <row r="255">
          <cell r="A255" t="str">
            <v>4566 - 0004</v>
          </cell>
          <cell r="B255" t="str">
            <v>Regulations - Buildings</v>
          </cell>
          <cell r="C255">
            <v>87134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  <cell r="C258">
            <v>2520</v>
          </cell>
        </row>
        <row r="259">
          <cell r="A259" t="str">
            <v>4574 - 0004</v>
          </cell>
          <cell r="B259" t="str">
            <v>Regulations - Administration Fee</v>
          </cell>
          <cell r="C259">
            <v>2200</v>
          </cell>
        </row>
        <row r="260">
          <cell r="A260" t="str">
            <v>4575 - 0004</v>
          </cell>
          <cell r="B260" t="str">
            <v>Regulations - Permit renewal</v>
          </cell>
        </row>
        <row r="262">
          <cell r="A262" t="str">
            <v>4577 - 0004</v>
          </cell>
          <cell r="B262" t="str">
            <v>Regulations - Permit Amendment</v>
          </cell>
          <cell r="C262">
            <v>932</v>
          </cell>
        </row>
        <row r="263">
          <cell r="A263" t="str">
            <v>4580 - 0004</v>
          </cell>
          <cell r="B263" t="str">
            <v>Regulations - Violations</v>
          </cell>
          <cell r="C263">
            <v>4361</v>
          </cell>
        </row>
        <row r="264">
          <cell r="A264" t="str">
            <v>4582 - 0004</v>
          </cell>
          <cell r="B264" t="str">
            <v>Regulations - Hearing Review</v>
          </cell>
          <cell r="C264">
            <v>1528</v>
          </cell>
        </row>
        <row r="265">
          <cell r="A265" t="str">
            <v>4583 - 0004</v>
          </cell>
          <cell r="B265" t="str">
            <v>Regulations - Technical Services</v>
          </cell>
          <cell r="C265">
            <v>404</v>
          </cell>
        </row>
        <row r="266">
          <cell r="A266" t="str">
            <v>4584 - 0004</v>
          </cell>
          <cell r="B266" t="str">
            <v>Property Inquiry Services (PIF) - Site Visit</v>
          </cell>
          <cell r="C266">
            <v>6922</v>
          </cell>
        </row>
        <row r="267">
          <cell r="A267" t="str">
            <v>4585 - 0004</v>
          </cell>
          <cell r="B267" t="str">
            <v>Planning - Application for Consent</v>
          </cell>
          <cell r="C267">
            <v>7780</v>
          </cell>
        </row>
        <row r="268">
          <cell r="A268" t="str">
            <v>4587 - 0004</v>
          </cell>
          <cell r="B268" t="str">
            <v>Planning - Minor Variance</v>
          </cell>
          <cell r="C268">
            <v>5196</v>
          </cell>
        </row>
        <row r="269">
          <cell r="A269" t="str">
            <v>4590 - 0004</v>
          </cell>
          <cell r="B269" t="str">
            <v>Planning - Zoning By-Law</v>
          </cell>
          <cell r="C269">
            <v>6011</v>
          </cell>
        </row>
        <row r="270">
          <cell r="A270" t="str">
            <v>4592 - 0004</v>
          </cell>
          <cell r="B270" t="str">
            <v>Planning - Official Plan Amendment</v>
          </cell>
        </row>
        <row r="271">
          <cell r="A271" t="str">
            <v>4594 - 0004</v>
          </cell>
          <cell r="B271" t="str">
            <v>Planning - Subdivision</v>
          </cell>
          <cell r="C271">
            <v>2400</v>
          </cell>
        </row>
        <row r="272">
          <cell r="A272" t="str">
            <v>4596 - 0004</v>
          </cell>
          <cell r="B272" t="str">
            <v>Planning - Property Clearance (Legal)</v>
          </cell>
          <cell r="C272">
            <v>1700</v>
          </cell>
        </row>
        <row r="273">
          <cell r="A273" t="str">
            <v>4597 - 0004</v>
          </cell>
          <cell r="B273" t="str">
            <v>Panning - Expedited Property Clearance</v>
          </cell>
          <cell r="C273">
            <v>2176</v>
          </cell>
        </row>
        <row r="274">
          <cell r="A274" t="str">
            <v>4598 - 0004</v>
          </cell>
          <cell r="B274" t="str">
            <v>Planning - Site Visit</v>
          </cell>
          <cell r="C274">
            <v>246</v>
          </cell>
        </row>
        <row r="279">
          <cell r="A279" t="str">
            <v>5010 - 0001</v>
          </cell>
          <cell r="B279" t="str">
            <v>Audit fees - Not Assigned to Departments</v>
          </cell>
          <cell r="C279">
            <v>12170.56</v>
          </cell>
          <cell r="D279" t="e">
            <v>#REF!</v>
          </cell>
          <cell r="E279">
            <v>18764</v>
          </cell>
        </row>
        <row r="280">
          <cell r="A280" t="str">
            <v>5020 - 0001</v>
          </cell>
          <cell r="B280" t="str">
            <v>Conservation Ontario Levy - Not Assigned to Departments</v>
          </cell>
          <cell r="C280">
            <v>19181.759999999998</v>
          </cell>
          <cell r="D280" t="e">
            <v>#REF!</v>
          </cell>
          <cell r="E280" t="e">
            <v>#N/A</v>
          </cell>
        </row>
        <row r="281">
          <cell r="A281" t="str">
            <v>5030</v>
          </cell>
          <cell r="B281" t="str">
            <v>Legal Fees - Not Assigned to Departments</v>
          </cell>
          <cell r="D281" t="e">
            <v>#REF!</v>
          </cell>
          <cell r="E281">
            <v>3752</v>
          </cell>
        </row>
        <row r="282">
          <cell r="A282" t="str">
            <v>5030 - 0001</v>
          </cell>
          <cell r="B282" t="str">
            <v>Legal Fees - Administration</v>
          </cell>
          <cell r="C282">
            <v>4000</v>
          </cell>
          <cell r="D282" t="e">
            <v>#REF!</v>
          </cell>
          <cell r="E282" t="e">
            <v>#REF!</v>
          </cell>
        </row>
        <row r="283">
          <cell r="A283" t="str">
            <v>5030 - 0004</v>
          </cell>
          <cell r="B283" t="str">
            <v>Legal Fees - Generic Regulations</v>
          </cell>
          <cell r="C283">
            <v>10000</v>
          </cell>
          <cell r="D283" t="e">
            <v>#REF!</v>
          </cell>
          <cell r="E283">
            <v>2038.3866666666665</v>
          </cell>
        </row>
        <row r="284">
          <cell r="A284" t="str">
            <v>5040 - 0001</v>
          </cell>
          <cell r="B284" t="str">
            <v>Subscription - Not Assigned to Departments</v>
          </cell>
          <cell r="C284">
            <v>2150</v>
          </cell>
          <cell r="D284" t="e">
            <v>#REF!</v>
          </cell>
          <cell r="E284" t="e">
            <v>#N/A</v>
          </cell>
        </row>
        <row r="285">
          <cell r="A285" t="str">
            <v>5050 - 0001</v>
          </cell>
          <cell r="B285" t="str">
            <v>Postage - Administration</v>
          </cell>
          <cell r="D285" t="e">
            <v>#REF!</v>
          </cell>
          <cell r="E285" t="e">
            <v>#N/A</v>
          </cell>
        </row>
        <row r="286">
          <cell r="A286" t="str">
            <v>5050 - 0002</v>
          </cell>
          <cell r="B286" t="str">
            <v>Postage - Operations</v>
          </cell>
          <cell r="D286" t="e">
            <v>#REF!</v>
          </cell>
          <cell r="E286" t="e">
            <v>#N/A</v>
          </cell>
        </row>
        <row r="287">
          <cell r="A287" t="str">
            <v>5050 - 0003</v>
          </cell>
          <cell r="B287" t="str">
            <v>Postage - Source Water Protection</v>
          </cell>
          <cell r="D287" t="e">
            <v>#REF!</v>
          </cell>
          <cell r="E287" t="e">
            <v>#N/A</v>
          </cell>
        </row>
        <row r="288">
          <cell r="A288" t="str">
            <v>5050 - 0004</v>
          </cell>
          <cell r="B288" t="str">
            <v>Postage - Generic Regulations</v>
          </cell>
          <cell r="D288" t="e">
            <v>#REF!</v>
          </cell>
          <cell r="E288" t="e">
            <v>#N/A</v>
          </cell>
        </row>
        <row r="289">
          <cell r="A289" t="str">
            <v>5055 - 0001</v>
          </cell>
          <cell r="B289" t="str">
            <v>Courier - Administration</v>
          </cell>
          <cell r="D289" t="e">
            <v>#REF!</v>
          </cell>
          <cell r="E289" t="e">
            <v>#N/A</v>
          </cell>
        </row>
        <row r="290">
          <cell r="A290" t="str">
            <v>5055 - 0002</v>
          </cell>
          <cell r="B290" t="str">
            <v>Courier - Operations</v>
          </cell>
          <cell r="D290" t="e">
            <v>#REF!</v>
          </cell>
          <cell r="E290" t="e">
            <v>#N/A</v>
          </cell>
        </row>
        <row r="291">
          <cell r="A291" t="str">
            <v>5055 - 0003</v>
          </cell>
          <cell r="B291" t="str">
            <v>Courier - Source Water Protection</v>
          </cell>
          <cell r="D291" t="e">
            <v>#REF!</v>
          </cell>
          <cell r="E291" t="e">
            <v>#N/A</v>
          </cell>
        </row>
        <row r="292">
          <cell r="A292" t="str">
            <v>5065</v>
          </cell>
          <cell r="B292" t="str">
            <v>Health and Safety Supplies - Not Assigned to Departments</v>
          </cell>
          <cell r="D292" t="e">
            <v>#REF!</v>
          </cell>
          <cell r="E292" t="e">
            <v>#N/A</v>
          </cell>
        </row>
        <row r="293">
          <cell r="A293" t="str">
            <v>5065 - 0001</v>
          </cell>
          <cell r="B293" t="str">
            <v>Health and Safety Supplies - Administration</v>
          </cell>
          <cell r="D293" t="e">
            <v>#REF!</v>
          </cell>
          <cell r="E293">
            <v>2500</v>
          </cell>
        </row>
        <row r="294">
          <cell r="A294" t="str">
            <v>5065 - 0002</v>
          </cell>
          <cell r="B294" t="str">
            <v>Health and Safety Supplies - Operations</v>
          </cell>
          <cell r="C294">
            <v>2500</v>
          </cell>
          <cell r="D294" t="e">
            <v>#REF!</v>
          </cell>
          <cell r="E294" t="e">
            <v>#N/A</v>
          </cell>
        </row>
        <row r="295">
          <cell r="A295" t="str">
            <v>5065 - 0003</v>
          </cell>
          <cell r="B295" t="str">
            <v>Health and Safety Supplies - Source Water Protection</v>
          </cell>
          <cell r="D295" t="e">
            <v>#REF!</v>
          </cell>
          <cell r="E295">
            <v>0</v>
          </cell>
        </row>
        <row r="296">
          <cell r="A296" t="str">
            <v>5065 - 0004</v>
          </cell>
          <cell r="B296" t="str">
            <v>Health and Safety Supplies - Generic Regulations</v>
          </cell>
          <cell r="D296" t="e">
            <v>#REF!</v>
          </cell>
          <cell r="E296" t="e">
            <v>#N/A</v>
          </cell>
        </row>
        <row r="297">
          <cell r="A297" t="str">
            <v>5065 - 0005</v>
          </cell>
          <cell r="B297" t="str">
            <v>Health and Safety Supplies - Cordova Lake Dam</v>
          </cell>
          <cell r="D297" t="e">
            <v>#REF!</v>
          </cell>
          <cell r="E297" t="e">
            <v>#N/A</v>
          </cell>
        </row>
        <row r="298">
          <cell r="A298" t="str">
            <v>5065 - 0006</v>
          </cell>
          <cell r="B298" t="str">
            <v>Health and Safety Supplies - Round Lake Dam</v>
          </cell>
          <cell r="D298" t="e">
            <v>#REF!</v>
          </cell>
          <cell r="E298" t="e">
            <v>#N/A</v>
          </cell>
        </row>
        <row r="299">
          <cell r="A299" t="str">
            <v>5065 - 0007</v>
          </cell>
          <cell r="B299" t="str">
            <v>Health and Safety Supplies - Kashabog Lake Dam</v>
          </cell>
          <cell r="D299" t="e">
            <v>#REF!</v>
          </cell>
          <cell r="E299" t="e">
            <v>#N/A</v>
          </cell>
        </row>
        <row r="300">
          <cell r="A300" t="str">
            <v>5065 - 0008</v>
          </cell>
          <cell r="B300" t="str">
            <v>Health and Safety Supplies - Hydro Plant</v>
          </cell>
          <cell r="D300" t="e">
            <v>#REF!</v>
          </cell>
          <cell r="E300" t="e">
            <v>#N/A</v>
          </cell>
        </row>
        <row r="301">
          <cell r="A301" t="str">
            <v>5065 - 0009</v>
          </cell>
          <cell r="B301" t="str">
            <v>Health and Safety Supplies - McGeachie Conservation</v>
          </cell>
          <cell r="D301" t="e">
            <v>#REF!</v>
          </cell>
          <cell r="E301" t="e">
            <v>#N/A</v>
          </cell>
        </row>
        <row r="302">
          <cell r="A302" t="str">
            <v>5065 - 0010</v>
          </cell>
          <cell r="B302" t="str">
            <v>Health and Safety Supplies - Crowe Bridge Area</v>
          </cell>
          <cell r="D302" t="e">
            <v>#REF!</v>
          </cell>
          <cell r="E302" t="e">
            <v>#N/A</v>
          </cell>
        </row>
        <row r="303">
          <cell r="A303" t="str">
            <v>5065 - 0011</v>
          </cell>
          <cell r="B303" t="str">
            <v>Health and Safety Supplies - Lands</v>
          </cell>
          <cell r="D303" t="e">
            <v>#REF!</v>
          </cell>
          <cell r="E303" t="e">
            <v>#N/A</v>
          </cell>
        </row>
        <row r="304">
          <cell r="A304" t="str">
            <v>5065 - 0012</v>
          </cell>
          <cell r="B304" t="str">
            <v>Health and Safety Supplies - Special Projects - Other</v>
          </cell>
          <cell r="D304" t="e">
            <v>#REF!</v>
          </cell>
          <cell r="E304" t="e">
            <v>#N/A</v>
          </cell>
        </row>
        <row r="305">
          <cell r="A305" t="str">
            <v>5075</v>
          </cell>
          <cell r="B305" t="str">
            <v>Office Equipment Purchase/Rental - Not Assigned to Departments</v>
          </cell>
          <cell r="D305" t="e">
            <v>#REF!</v>
          </cell>
          <cell r="E305" t="e">
            <v>#N/A</v>
          </cell>
        </row>
        <row r="306">
          <cell r="A306" t="str">
            <v>5075 - 0001</v>
          </cell>
          <cell r="B306" t="str">
            <v>Office Equipment Purchase/Rental - Administration</v>
          </cell>
          <cell r="D306" t="e">
            <v>#REF!</v>
          </cell>
          <cell r="E306" t="e">
            <v>#N/A</v>
          </cell>
        </row>
        <row r="307">
          <cell r="A307" t="str">
            <v>5075 - 0002</v>
          </cell>
          <cell r="B307" t="str">
            <v>Office Equipment Purchase/Rental - Operations</v>
          </cell>
          <cell r="D307" t="e">
            <v>#REF!</v>
          </cell>
          <cell r="E307" t="e">
            <v>#N/A</v>
          </cell>
        </row>
        <row r="308">
          <cell r="A308" t="str">
            <v>5075 - 0003</v>
          </cell>
          <cell r="B308" t="str">
            <v>Office Equipment Purchase/Rental - Source Water Protection</v>
          </cell>
          <cell r="D308" t="e">
            <v>#REF!</v>
          </cell>
          <cell r="E308" t="e">
            <v>#N/A</v>
          </cell>
        </row>
        <row r="309">
          <cell r="A309" t="str">
            <v>5075 - 0004</v>
          </cell>
          <cell r="B309" t="str">
            <v>Office Equipment Purchase/Rental - Generic Regulations</v>
          </cell>
          <cell r="C309">
            <v>1800</v>
          </cell>
          <cell r="D309" t="e">
            <v>#REF!</v>
          </cell>
          <cell r="E309" t="e">
            <v>#N/A</v>
          </cell>
        </row>
        <row r="310">
          <cell r="A310" t="str">
            <v>5080</v>
          </cell>
          <cell r="B310" t="str">
            <v>Photocopier Expense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5080 - 0001</v>
          </cell>
          <cell r="B311" t="str">
            <v>Photocopier Expense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</v>
          </cell>
          <cell r="B312" t="str">
            <v>Office Equipment Maintenance - Not Assigned to Departments</v>
          </cell>
          <cell r="D312" t="e">
            <v>#REF!</v>
          </cell>
          <cell r="E312" t="e">
            <v>#N/A</v>
          </cell>
        </row>
        <row r="313">
          <cell r="A313" t="str">
            <v>5085 - 0001</v>
          </cell>
          <cell r="B313" t="str">
            <v>Office Equipment Maintenance - Administration</v>
          </cell>
          <cell r="D313" t="e">
            <v>#REF!</v>
          </cell>
          <cell r="E313" t="e">
            <v>#N/A</v>
          </cell>
        </row>
        <row r="314">
          <cell r="A314" t="str">
            <v>5085 - 0003</v>
          </cell>
          <cell r="B314" t="str">
            <v>Office Equipment Maintenance - Source Water Protection</v>
          </cell>
          <cell r="D314" t="e">
            <v>#REF!</v>
          </cell>
          <cell r="E314" t="e">
            <v>#N/A</v>
          </cell>
        </row>
        <row r="315">
          <cell r="A315" t="str">
            <v>5085 - 0008</v>
          </cell>
          <cell r="B315" t="str">
            <v>Office Equipment Maintenance - Hydro Plant</v>
          </cell>
          <cell r="D315" t="e">
            <v>#REF!</v>
          </cell>
          <cell r="E315" t="e">
            <v>#N/A</v>
          </cell>
        </row>
        <row r="316">
          <cell r="A316" t="str">
            <v>5090</v>
          </cell>
          <cell r="B316" t="str">
            <v>Office Supplies - Not Assigned to Departments</v>
          </cell>
          <cell r="D316" t="e">
            <v>#REF!</v>
          </cell>
          <cell r="E316">
            <v>10639.293333333333</v>
          </cell>
        </row>
        <row r="317">
          <cell r="A317" t="str">
            <v>5090 - 0001</v>
          </cell>
          <cell r="B317" t="str">
            <v>Office Supplies - Administration</v>
          </cell>
          <cell r="C317">
            <v>10807.68</v>
          </cell>
          <cell r="D317" t="e">
            <v>#REF!</v>
          </cell>
          <cell r="E317" t="e">
            <v>#N/A</v>
          </cell>
        </row>
        <row r="318">
          <cell r="A318" t="str">
            <v>5090 - 0002</v>
          </cell>
          <cell r="B318" t="str">
            <v>Office Supplies - Operations</v>
          </cell>
          <cell r="D318" t="e">
            <v>#REF!</v>
          </cell>
          <cell r="E318" t="e">
            <v>#N/A</v>
          </cell>
        </row>
        <row r="319">
          <cell r="A319" t="str">
            <v>5090 - 0003</v>
          </cell>
          <cell r="B319" t="str">
            <v>Office Supplies - Source Water Protection</v>
          </cell>
          <cell r="D319" t="e">
            <v>#REF!</v>
          </cell>
          <cell r="E319" t="e">
            <v>#REF!</v>
          </cell>
        </row>
        <row r="320">
          <cell r="A320" t="str">
            <v>5090 - 0004</v>
          </cell>
          <cell r="B320" t="str">
            <v>Office Supplies - Generic Regulations</v>
          </cell>
          <cell r="C320">
            <v>7250</v>
          </cell>
          <cell r="D320" t="e">
            <v>#REF!</v>
          </cell>
          <cell r="E320">
            <v>0</v>
          </cell>
        </row>
        <row r="321">
          <cell r="A321" t="str">
            <v>5095 - 0001</v>
          </cell>
          <cell r="B321" t="str">
            <v>Computer Software - Administration</v>
          </cell>
          <cell r="C321">
            <v>3523</v>
          </cell>
          <cell r="D321" t="e">
            <v>#REF!</v>
          </cell>
          <cell r="E321" t="e">
            <v>#N/A</v>
          </cell>
        </row>
        <row r="322">
          <cell r="A322" t="str">
            <v>5095 - 0003</v>
          </cell>
          <cell r="B322" t="str">
            <v>Computer Software - Source Water Protection</v>
          </cell>
          <cell r="D322" t="e">
            <v>#REF!</v>
          </cell>
          <cell r="E322" t="e">
            <v>#N/A</v>
          </cell>
        </row>
        <row r="323">
          <cell r="A323" t="str">
            <v>5095 - 0004</v>
          </cell>
          <cell r="B323" t="str">
            <v>Computer Software - ESRI</v>
          </cell>
          <cell r="C323">
            <v>2866.24</v>
          </cell>
        </row>
        <row r="324">
          <cell r="A324" t="str">
            <v>5100</v>
          </cell>
          <cell r="B324" t="str">
            <v>Members Expense - Not Assigned to Departments</v>
          </cell>
          <cell r="D324" t="e">
            <v>#REF!</v>
          </cell>
          <cell r="E324">
            <v>0.132635</v>
          </cell>
        </row>
        <row r="325">
          <cell r="A325" t="str">
            <v>5100 - 0001</v>
          </cell>
          <cell r="B325" t="str">
            <v>Members Expense - Administration</v>
          </cell>
          <cell r="C325">
            <v>2000</v>
          </cell>
          <cell r="D325" t="e">
            <v>#REF!</v>
          </cell>
          <cell r="E325" t="e">
            <v>#N/A</v>
          </cell>
        </row>
        <row r="326">
          <cell r="A326" t="str">
            <v>5100 - 0004</v>
          </cell>
          <cell r="B326" t="str">
            <v>Members Expense - Generic Regulations</v>
          </cell>
          <cell r="D326" t="e">
            <v>#REF!</v>
          </cell>
          <cell r="E326" t="e">
            <v>#N/A</v>
          </cell>
        </row>
        <row r="327">
          <cell r="A327" t="str">
            <v>5105</v>
          </cell>
          <cell r="B327" t="str">
            <v>Chairmens Expense - Not Assigned to Departments</v>
          </cell>
          <cell r="D327" t="e">
            <v>#REF!</v>
          </cell>
          <cell r="E327" t="e">
            <v>#N/A</v>
          </cell>
        </row>
        <row r="328">
          <cell r="A328" t="str">
            <v>5105 - 0001</v>
          </cell>
          <cell r="B328" t="str">
            <v>Chairmens Expense - Administration</v>
          </cell>
          <cell r="D328" t="e">
            <v>#REF!</v>
          </cell>
          <cell r="E328" t="e">
            <v>#N/A</v>
          </cell>
        </row>
        <row r="329">
          <cell r="A329" t="str">
            <v>5105 - 0003</v>
          </cell>
          <cell r="B329" t="str">
            <v>Chairmens Expense - Source Water Protection</v>
          </cell>
          <cell r="D329" t="e">
            <v>#REF!</v>
          </cell>
          <cell r="E329" t="e">
            <v>#N/A</v>
          </cell>
        </row>
        <row r="330">
          <cell r="A330" t="str">
            <v>5105 - 0004</v>
          </cell>
          <cell r="B330" t="str">
            <v>Chairmens Expense - Generic Regulations</v>
          </cell>
          <cell r="D330" t="e">
            <v>#REF!</v>
          </cell>
          <cell r="E330" t="e">
            <v>#N/A</v>
          </cell>
        </row>
        <row r="331">
          <cell r="A331" t="str">
            <v>5108</v>
          </cell>
          <cell r="B331" t="str">
            <v>LRPC Expense - Not Assigned to Departments</v>
          </cell>
          <cell r="D331" t="e">
            <v>#REF!</v>
          </cell>
          <cell r="E331" t="e">
            <v>#N/A</v>
          </cell>
        </row>
        <row r="332">
          <cell r="A332" t="str">
            <v>5108 - 0001</v>
          </cell>
          <cell r="B332" t="str">
            <v>LRPC Expense - Administration</v>
          </cell>
          <cell r="D332" t="e">
            <v>#REF!</v>
          </cell>
          <cell r="E332" t="e">
            <v>#N/A</v>
          </cell>
        </row>
        <row r="333">
          <cell r="A333" t="str">
            <v>5108 - 0004</v>
          </cell>
          <cell r="B333" t="str">
            <v>LRPC Expense - Generic Regulations</v>
          </cell>
          <cell r="D333" t="e">
            <v>#REF!</v>
          </cell>
          <cell r="E333" t="e">
            <v>#N/A</v>
          </cell>
        </row>
        <row r="334">
          <cell r="A334" t="str">
            <v>5110</v>
          </cell>
          <cell r="B334" t="str">
            <v>Bank charges and interest - Not Assigned to Departments</v>
          </cell>
          <cell r="D334" t="e">
            <v>#REF!</v>
          </cell>
          <cell r="E334">
            <v>0.8506120857699806</v>
          </cell>
        </row>
        <row r="335">
          <cell r="A335" t="str">
            <v>5110 - 0001</v>
          </cell>
          <cell r="B335" t="str">
            <v>Bank charges and interest - Administration</v>
          </cell>
          <cell r="C335">
            <v>5130</v>
          </cell>
          <cell r="D335" t="e">
            <v>#REF!</v>
          </cell>
          <cell r="E335" t="e">
            <v>#N/A</v>
          </cell>
        </row>
        <row r="336">
          <cell r="A336" t="str">
            <v>5200</v>
          </cell>
          <cell r="B336" t="str">
            <v>Admin. Capital Expense - Not Assigned to Departments</v>
          </cell>
          <cell r="D336" t="e">
            <v>#REF!</v>
          </cell>
          <cell r="E336">
            <v>0</v>
          </cell>
        </row>
        <row r="337">
          <cell r="A337" t="str">
            <v>5210</v>
          </cell>
          <cell r="B337" t="str">
            <v>Computer Capital Expense - Not Assigned to Departments</v>
          </cell>
          <cell r="C337">
            <v>2000</v>
          </cell>
          <cell r="D337" t="e">
            <v>#REF!</v>
          </cell>
          <cell r="E337" t="e">
            <v>#N/A</v>
          </cell>
        </row>
        <row r="338">
          <cell r="A338" t="str">
            <v>5220</v>
          </cell>
          <cell r="B338" t="str">
            <v>Operations Capital Expense - Not Assigned to Departments</v>
          </cell>
          <cell r="D338" t="e">
            <v>#REF!</v>
          </cell>
          <cell r="E338" t="e">
            <v>#N/A</v>
          </cell>
        </row>
        <row r="339">
          <cell r="A339" t="str">
            <v>5220 - 0001</v>
          </cell>
          <cell r="B339" t="str">
            <v>Operations Capital Expense - Administration</v>
          </cell>
          <cell r="D339" t="e">
            <v>#REF!</v>
          </cell>
          <cell r="E339" t="e">
            <v>#N/A</v>
          </cell>
        </row>
        <row r="340">
          <cell r="A340" t="str">
            <v>5220 - 0002</v>
          </cell>
          <cell r="B340" t="str">
            <v>Operations Capital Expense - Operations</v>
          </cell>
          <cell r="D340" t="e">
            <v>#REF!</v>
          </cell>
          <cell r="E340" t="e">
            <v>#N/A</v>
          </cell>
        </row>
        <row r="341">
          <cell r="A341" t="str">
            <v>5230</v>
          </cell>
          <cell r="B341" t="str">
            <v>Lands Capital Expense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5230 - 0011</v>
          </cell>
          <cell r="B342" t="str">
            <v>Lands Capital Expense - Lands</v>
          </cell>
          <cell r="D342" t="e">
            <v>#REF!</v>
          </cell>
          <cell r="E342" t="e">
            <v>#N/A</v>
          </cell>
        </row>
        <row r="343">
          <cell r="A343" t="str">
            <v>5300</v>
          </cell>
          <cell r="B343" t="str">
            <v>General - NE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5310</v>
          </cell>
          <cell r="B344" t="str">
            <v>Low Water Response Team (non-dept) - Not Assigned to Departments</v>
          </cell>
          <cell r="D344" t="e">
            <v>#REF!</v>
          </cell>
          <cell r="E344" t="e">
            <v>#N/A</v>
          </cell>
        </row>
        <row r="345">
          <cell r="A345" t="str">
            <v>5315</v>
          </cell>
          <cell r="B345" t="str">
            <v>Vehicle - Gas &amp; Oil - Not Assigned to Departments</v>
          </cell>
          <cell r="D345" t="e">
            <v>#REF!</v>
          </cell>
          <cell r="E345" t="e">
            <v>#N/A</v>
          </cell>
        </row>
        <row r="346">
          <cell r="A346" t="str">
            <v>5315 - 0001</v>
          </cell>
          <cell r="B346" t="str">
            <v>Vehicle - Gas &amp; Oil - Administration</v>
          </cell>
          <cell r="D346" t="e">
            <v>#REF!</v>
          </cell>
          <cell r="E346">
            <v>15974.866666666665</v>
          </cell>
        </row>
        <row r="347">
          <cell r="A347" t="str">
            <v>5315 - 0002</v>
          </cell>
          <cell r="B347" t="str">
            <v>Vehicle - Gas &amp; Oil - Operations</v>
          </cell>
          <cell r="C347">
            <v>16000</v>
          </cell>
          <cell r="D347" t="e">
            <v>#REF!</v>
          </cell>
          <cell r="E347" t="e">
            <v>#N/A</v>
          </cell>
        </row>
        <row r="348">
          <cell r="A348" t="str">
            <v>5315 - 0003</v>
          </cell>
          <cell r="B348" t="str">
            <v>Vehicle - Gas &amp; Oil - Source Water Protection</v>
          </cell>
          <cell r="D348" t="e">
            <v>#REF!</v>
          </cell>
          <cell r="E348" t="e">
            <v>#N/A</v>
          </cell>
        </row>
        <row r="349">
          <cell r="A349" t="str">
            <v>5315 - 0004</v>
          </cell>
          <cell r="B349" t="str">
            <v>Vehicle - Gas &amp; Oil - Generic Regulations</v>
          </cell>
          <cell r="D349" t="e">
            <v>#REF!</v>
          </cell>
          <cell r="E349" t="e">
            <v>#N/A</v>
          </cell>
        </row>
        <row r="350">
          <cell r="A350" t="str">
            <v>5315 - 0005</v>
          </cell>
          <cell r="B350" t="str">
            <v>Vehicle - Gas &amp; Oil - Cordova Lake Dam</v>
          </cell>
          <cell r="D350" t="e">
            <v>#REF!</v>
          </cell>
          <cell r="E350" t="e">
            <v>#N/A</v>
          </cell>
        </row>
        <row r="351">
          <cell r="A351" t="str">
            <v>5315 - 0006</v>
          </cell>
          <cell r="B351" t="str">
            <v>Vehicle - Gas &amp; Oil - Round Lake Dam</v>
          </cell>
          <cell r="D351" t="e">
            <v>#REF!</v>
          </cell>
          <cell r="E351" t="e">
            <v>#N/A</v>
          </cell>
        </row>
        <row r="352">
          <cell r="A352" t="str">
            <v>5315 - 0007</v>
          </cell>
          <cell r="B352" t="str">
            <v>Vehicle - Gas &amp; Oil - Kashabog Lake Dam</v>
          </cell>
          <cell r="D352" t="e">
            <v>#REF!</v>
          </cell>
          <cell r="E352" t="e">
            <v>#N/A</v>
          </cell>
        </row>
        <row r="353">
          <cell r="A353" t="str">
            <v>5315 - 0008</v>
          </cell>
          <cell r="B353" t="str">
            <v>Vehicle - Gas &amp; Oil - Hydro Plant</v>
          </cell>
          <cell r="D353" t="e">
            <v>#REF!</v>
          </cell>
          <cell r="E353" t="e">
            <v>#N/A</v>
          </cell>
        </row>
        <row r="354">
          <cell r="A354" t="str">
            <v>5315 - 0011</v>
          </cell>
          <cell r="B354" t="str">
            <v>Vehicle - Gas &amp; Oil - Lands</v>
          </cell>
          <cell r="D354" t="e">
            <v>#REF!</v>
          </cell>
          <cell r="E354" t="e">
            <v>#N/A</v>
          </cell>
        </row>
        <row r="355">
          <cell r="A355" t="str">
            <v>5320</v>
          </cell>
          <cell r="B355" t="str">
            <v>Vehicle - Maintenance - Not Assigned to Departments</v>
          </cell>
          <cell r="D355" t="e">
            <v>#REF!</v>
          </cell>
          <cell r="E355" t="e">
            <v>#N/A</v>
          </cell>
        </row>
        <row r="356">
          <cell r="A356" t="str">
            <v>5320 - 0002</v>
          </cell>
          <cell r="B356" t="str">
            <v>Vehicle - Maintenance - Operations</v>
          </cell>
          <cell r="D356" t="e">
            <v>#REF!</v>
          </cell>
          <cell r="E356" t="e">
            <v>#N/A</v>
          </cell>
        </row>
        <row r="357">
          <cell r="A357" t="str">
            <v>5320 - 0003</v>
          </cell>
          <cell r="B357" t="str">
            <v>Vehicle - Maintenance - Source Water Protection</v>
          </cell>
          <cell r="D357" t="e">
            <v>#REF!</v>
          </cell>
          <cell r="E357" t="e">
            <v>#N/A</v>
          </cell>
        </row>
        <row r="358">
          <cell r="A358" t="str">
            <v>5320 - 0004</v>
          </cell>
          <cell r="B358" t="str">
            <v>Vehicle - Maintenance - Generic Regulations</v>
          </cell>
          <cell r="D358" t="e">
            <v>#REF!</v>
          </cell>
          <cell r="E358" t="e">
            <v>#N/A</v>
          </cell>
        </row>
        <row r="359">
          <cell r="A359" t="str">
            <v>5320 - 0005</v>
          </cell>
          <cell r="B359" t="str">
            <v>Vehicle - Maintenance - Cordova Lake Dam</v>
          </cell>
          <cell r="D359" t="e">
            <v>#REF!</v>
          </cell>
          <cell r="E359" t="e">
            <v>#N/A</v>
          </cell>
        </row>
        <row r="360">
          <cell r="A360" t="str">
            <v>5320 - 0006</v>
          </cell>
          <cell r="B360" t="str">
            <v>Vehicle - Maintenance - Round Lake Dam</v>
          </cell>
          <cell r="D360" t="e">
            <v>#REF!</v>
          </cell>
          <cell r="E360" t="e">
            <v>#N/A</v>
          </cell>
        </row>
        <row r="361">
          <cell r="A361" t="str">
            <v>5320 - 0007</v>
          </cell>
          <cell r="B361" t="str">
            <v>Vehicle - Maintenance - Kashabog Lake Dam</v>
          </cell>
          <cell r="D361" t="e">
            <v>#REF!</v>
          </cell>
          <cell r="E361" t="e">
            <v>#N/A</v>
          </cell>
        </row>
        <row r="362">
          <cell r="A362" t="str">
            <v>5320 - 0008</v>
          </cell>
          <cell r="B362" t="str">
            <v>Vehicle - Maintenance - Hydro Plant</v>
          </cell>
          <cell r="D362" t="e">
            <v>#REF!</v>
          </cell>
          <cell r="E362" t="e">
            <v>#N/A</v>
          </cell>
        </row>
        <row r="363">
          <cell r="A363" t="str">
            <v>5320 - 0011</v>
          </cell>
          <cell r="B363" t="str">
            <v>Vehicle - Maintenance - Lands</v>
          </cell>
          <cell r="D363" t="e">
            <v>#REF!</v>
          </cell>
          <cell r="E363" t="e">
            <v>#N/A</v>
          </cell>
        </row>
        <row r="364">
          <cell r="A364" t="str">
            <v>5325</v>
          </cell>
          <cell r="B364" t="str">
            <v>Vehicle - Insurance - Not Assigned to Departments</v>
          </cell>
          <cell r="D364" t="e">
            <v>#REF!</v>
          </cell>
          <cell r="E364" t="e">
            <v>#N/A</v>
          </cell>
        </row>
        <row r="365">
          <cell r="A365" t="str">
            <v>5325 - 0002</v>
          </cell>
          <cell r="B365" t="str">
            <v>Vehicle - Insurance - Operations</v>
          </cell>
          <cell r="D365" t="e">
            <v>#REF!</v>
          </cell>
          <cell r="E365" t="e">
            <v>#N/A</v>
          </cell>
        </row>
        <row r="366">
          <cell r="A366" t="str">
            <v>5325 - 0003</v>
          </cell>
          <cell r="B366" t="str">
            <v>Vehicle - Insurance - Source Water Protection</v>
          </cell>
          <cell r="D366" t="e">
            <v>#REF!</v>
          </cell>
          <cell r="E366" t="e">
            <v>#N/A</v>
          </cell>
        </row>
        <row r="367">
          <cell r="A367" t="str">
            <v>5325 - 0004</v>
          </cell>
          <cell r="B367" t="str">
            <v>Vehicle - Insurance - Generic Regulations</v>
          </cell>
          <cell r="D367" t="e">
            <v>#REF!</v>
          </cell>
          <cell r="E367" t="e">
            <v>#N/A</v>
          </cell>
        </row>
        <row r="368">
          <cell r="A368" t="str">
            <v>5325 - 0005</v>
          </cell>
          <cell r="B368" t="str">
            <v>Vehicle - Insurance - Cordova Lake Dam</v>
          </cell>
          <cell r="D368" t="e">
            <v>#REF!</v>
          </cell>
          <cell r="E368" t="e">
            <v>#N/A</v>
          </cell>
        </row>
        <row r="369">
          <cell r="A369" t="str">
            <v>5325 - 0006</v>
          </cell>
          <cell r="B369" t="str">
            <v>Vehicle - Insurance - Round Lake Dam</v>
          </cell>
          <cell r="D369" t="e">
            <v>#REF!</v>
          </cell>
          <cell r="E369" t="e">
            <v>#N/A</v>
          </cell>
        </row>
        <row r="370">
          <cell r="A370" t="str">
            <v>5325 - 0007</v>
          </cell>
          <cell r="B370" t="str">
            <v>Vehicle - Insurance - Kashabog Lake Dam</v>
          </cell>
          <cell r="D370" t="e">
            <v>#REF!</v>
          </cell>
          <cell r="E370" t="e">
            <v>#N/A</v>
          </cell>
        </row>
        <row r="371">
          <cell r="A371" t="str">
            <v>5325 - 0008</v>
          </cell>
          <cell r="B371" t="str">
            <v>Vehicle - Insurance - Hydro Plant</v>
          </cell>
          <cell r="D371" t="e">
            <v>#REF!</v>
          </cell>
          <cell r="E371" t="e">
            <v>#N/A</v>
          </cell>
        </row>
        <row r="372">
          <cell r="A372" t="str">
            <v>5325 - 0011</v>
          </cell>
          <cell r="B372" t="str">
            <v>Vehicle - Insurance - Lands</v>
          </cell>
          <cell r="D372" t="e">
            <v>#REF!</v>
          </cell>
          <cell r="E372" t="e">
            <v>#N/A</v>
          </cell>
        </row>
        <row r="373">
          <cell r="A373" t="str">
            <v>5330</v>
          </cell>
          <cell r="B373" t="str">
            <v>Equipment - Costs - Not Assigned to Departments</v>
          </cell>
          <cell r="D373" t="e">
            <v>#REF!</v>
          </cell>
          <cell r="E373" t="e">
            <v>#N/A</v>
          </cell>
        </row>
        <row r="374">
          <cell r="A374" t="str">
            <v>5330 - 0002</v>
          </cell>
          <cell r="B374" t="str">
            <v>Equipment - Costs - Operations</v>
          </cell>
          <cell r="D374" t="e">
            <v>#REF!</v>
          </cell>
          <cell r="E374" t="e">
            <v>#N/A</v>
          </cell>
        </row>
        <row r="375">
          <cell r="A375" t="str">
            <v>5330 - 0003</v>
          </cell>
          <cell r="B375" t="str">
            <v>Equipment - Costs - Source Water Protection</v>
          </cell>
          <cell r="D375" t="e">
            <v>#REF!</v>
          </cell>
          <cell r="E375" t="e">
            <v>#N/A</v>
          </cell>
        </row>
        <row r="376">
          <cell r="A376" t="str">
            <v>5330 - 0004</v>
          </cell>
          <cell r="B376" t="str">
            <v>Equipment - Costs - Generic Regulations</v>
          </cell>
          <cell r="D376" t="e">
            <v>#REF!</v>
          </cell>
          <cell r="E376" t="e">
            <v>#N/A</v>
          </cell>
        </row>
        <row r="377">
          <cell r="A377" t="str">
            <v>5330 - 0005</v>
          </cell>
          <cell r="B377" t="str">
            <v>Equipment - Costs - Cordova Lake Dam</v>
          </cell>
          <cell r="D377" t="e">
            <v>#REF!</v>
          </cell>
          <cell r="E377" t="e">
            <v>#N/A</v>
          </cell>
        </row>
        <row r="378">
          <cell r="A378" t="str">
            <v>5330 - 0006</v>
          </cell>
          <cell r="B378" t="str">
            <v>Equipment - Costs - Round Lake Dam</v>
          </cell>
          <cell r="D378" t="e">
            <v>#REF!</v>
          </cell>
          <cell r="E378" t="e">
            <v>#N/A</v>
          </cell>
        </row>
        <row r="379">
          <cell r="A379" t="str">
            <v>5330 - 0007</v>
          </cell>
          <cell r="B379" t="str">
            <v>Equipment - Costs - Kashabog Lake Dam</v>
          </cell>
          <cell r="D379" t="e">
            <v>#REF!</v>
          </cell>
          <cell r="E379" t="e">
            <v>#N/A</v>
          </cell>
        </row>
        <row r="380">
          <cell r="A380" t="str">
            <v>5330 - 0008</v>
          </cell>
          <cell r="B380" t="str">
            <v>Equipment - Costs - Hydro Plant</v>
          </cell>
          <cell r="D380" t="e">
            <v>#REF!</v>
          </cell>
          <cell r="E380" t="e">
            <v>#N/A</v>
          </cell>
        </row>
        <row r="381">
          <cell r="A381" t="str">
            <v>5330 - 0011</v>
          </cell>
          <cell r="B381" t="str">
            <v>Equipment - Costs - Lands</v>
          </cell>
          <cell r="D381" t="e">
            <v>#REF!</v>
          </cell>
          <cell r="E381" t="e">
            <v>#N/A</v>
          </cell>
        </row>
        <row r="382">
          <cell r="A382" t="str">
            <v>5335</v>
          </cell>
          <cell r="B382" t="str">
            <v>Equipment - Gas, Oil, Maintenance - Not Assigned to Departments</v>
          </cell>
          <cell r="D382" t="e">
            <v>#REF!</v>
          </cell>
          <cell r="E382" t="e">
            <v>#N/A</v>
          </cell>
        </row>
        <row r="383">
          <cell r="A383" t="str">
            <v>5335 - 0002</v>
          </cell>
          <cell r="B383" t="str">
            <v>Equipment - Gas, Oil, Maintenance - Operations</v>
          </cell>
          <cell r="D383" t="e">
            <v>#REF!</v>
          </cell>
          <cell r="E383" t="e">
            <v>#N/A</v>
          </cell>
        </row>
        <row r="384">
          <cell r="A384" t="str">
            <v>5335 - 0003</v>
          </cell>
          <cell r="B384" t="str">
            <v>Equipment - Gas, Oil, Maintenance - Source Water Protection</v>
          </cell>
          <cell r="D384" t="e">
            <v>#REF!</v>
          </cell>
          <cell r="E384" t="e">
            <v>#N/A</v>
          </cell>
        </row>
        <row r="385">
          <cell r="A385" t="str">
            <v>5335 - 0004</v>
          </cell>
          <cell r="B385" t="str">
            <v>Equipment - Gas, Oil, Maintenance - Generic Regulations</v>
          </cell>
          <cell r="D385" t="e">
            <v>#REF!</v>
          </cell>
          <cell r="E385" t="e">
            <v>#N/A</v>
          </cell>
        </row>
        <row r="386">
          <cell r="A386" t="str">
            <v>5335 - 0005</v>
          </cell>
          <cell r="B386" t="str">
            <v>Equipment - Gas, Oil, Maintenance - Cordova Lake Dam</v>
          </cell>
          <cell r="D386" t="e">
            <v>#REF!</v>
          </cell>
          <cell r="E386" t="e">
            <v>#N/A</v>
          </cell>
        </row>
        <row r="387">
          <cell r="A387" t="str">
            <v>5335 - 0006</v>
          </cell>
          <cell r="B387" t="str">
            <v>Equipment - Gas, Oil, Maintenance - Round Lake Dam</v>
          </cell>
          <cell r="D387" t="e">
            <v>#REF!</v>
          </cell>
          <cell r="E387" t="e">
            <v>#N/A</v>
          </cell>
        </row>
        <row r="388">
          <cell r="A388" t="str">
            <v>5335 - 0007</v>
          </cell>
          <cell r="B388" t="str">
            <v>Equipment - Gas, Oil, Maintenance - Kashabog Lake Dam</v>
          </cell>
          <cell r="D388" t="e">
            <v>#REF!</v>
          </cell>
          <cell r="E388" t="e">
            <v>#N/A</v>
          </cell>
        </row>
        <row r="389">
          <cell r="A389" t="str">
            <v>5335 - 0008</v>
          </cell>
          <cell r="B389" t="str">
            <v>Equipment - Gas, Oil, Maintenance - Hydro Plant</v>
          </cell>
          <cell r="D389" t="e">
            <v>#REF!</v>
          </cell>
          <cell r="E389" t="e">
            <v>#N/A</v>
          </cell>
        </row>
        <row r="390">
          <cell r="A390" t="str">
            <v>5335 - 0011</v>
          </cell>
          <cell r="B390" t="str">
            <v>Equipment - Gas, Oil, Maintenance - Lands</v>
          </cell>
          <cell r="D390" t="e">
            <v>#REF!</v>
          </cell>
          <cell r="E390" t="e">
            <v>#N/A</v>
          </cell>
        </row>
        <row r="391">
          <cell r="A391" t="str">
            <v>5410</v>
          </cell>
          <cell r="B391" t="str">
            <v>Wages - Not Assigned to Departments</v>
          </cell>
          <cell r="D391" t="e">
            <v>#REF!</v>
          </cell>
          <cell r="E391">
            <v>0.74347409165636213</v>
          </cell>
        </row>
        <row r="392">
          <cell r="A392" t="str">
            <v>5410 - 0001</v>
          </cell>
          <cell r="B392" t="str">
            <v>Wages - Administration</v>
          </cell>
          <cell r="C392">
            <v>211071</v>
          </cell>
          <cell r="D392" t="e">
            <v>#REF!</v>
          </cell>
          <cell r="E392">
            <v>0.89514863230724484</v>
          </cell>
        </row>
        <row r="393">
          <cell r="A393" t="str">
            <v>5410 - 0002</v>
          </cell>
          <cell r="B393" t="str">
            <v>Wages - Operations</v>
          </cell>
          <cell r="C393">
            <v>130658</v>
          </cell>
          <cell r="D393" t="e">
            <v>#REF!</v>
          </cell>
          <cell r="E393" t="e">
            <v>#N/A</v>
          </cell>
        </row>
        <row r="394">
          <cell r="A394" t="str">
            <v>5410 - 0003</v>
          </cell>
          <cell r="B394" t="str">
            <v>Wages - Source Water Protection</v>
          </cell>
          <cell r="C394">
            <v>36514.400000000001</v>
          </cell>
          <cell r="D394" t="e">
            <v>#REF!</v>
          </cell>
          <cell r="E394">
            <v>0.65125057166205591</v>
          </cell>
        </row>
        <row r="395">
          <cell r="A395" t="str">
            <v>5410 - 0004</v>
          </cell>
          <cell r="B395" t="str">
            <v>Wages - Generic Regulations</v>
          </cell>
          <cell r="C395">
            <v>266766</v>
          </cell>
          <cell r="D395" t="e">
            <v>#REF!</v>
          </cell>
          <cell r="E395">
            <v>0.76787487876010052</v>
          </cell>
        </row>
        <row r="396">
          <cell r="A396" t="str">
            <v>5410 - 0005</v>
          </cell>
          <cell r="B396" t="str">
            <v>Wages - Cordova Lake Dam</v>
          </cell>
          <cell r="C396">
            <v>6010.81</v>
          </cell>
          <cell r="D396" t="e">
            <v>#REF!</v>
          </cell>
          <cell r="E396">
            <v>0.64309528881993794</v>
          </cell>
        </row>
        <row r="397">
          <cell r="A397" t="str">
            <v>5410 - 0006</v>
          </cell>
          <cell r="B397" t="str">
            <v>Wages - Round Lake Dam</v>
          </cell>
          <cell r="C397">
            <v>5491.83</v>
          </cell>
          <cell r="D397" t="e">
            <v>#REF!</v>
          </cell>
          <cell r="E397">
            <v>1.1246500905647951</v>
          </cell>
        </row>
        <row r="398">
          <cell r="A398" t="str">
            <v>5410 - 0007</v>
          </cell>
          <cell r="B398" t="str">
            <v>Wages - Kashabog Lake Dam</v>
          </cell>
          <cell r="C398">
            <v>2004.09</v>
          </cell>
          <cell r="D398" t="e">
            <v>#REF!</v>
          </cell>
          <cell r="E398">
            <v>0.75843102724113298</v>
          </cell>
        </row>
        <row r="399">
          <cell r="A399" t="str">
            <v>5410 - 0008</v>
          </cell>
          <cell r="B399" t="str">
            <v>Wages - Hydro Plant</v>
          </cell>
          <cell r="C399">
            <v>20737.39</v>
          </cell>
          <cell r="D399" t="e">
            <v>#REF!</v>
          </cell>
          <cell r="E399">
            <v>0</v>
          </cell>
        </row>
        <row r="400">
          <cell r="A400" t="str">
            <v>5410 - 0011</v>
          </cell>
          <cell r="B400" t="str">
            <v>Wages - Lands</v>
          </cell>
          <cell r="C400">
            <v>3459.36</v>
          </cell>
          <cell r="D400" t="e">
            <v>#REF!</v>
          </cell>
          <cell r="E400" t="e">
            <v>#N/A</v>
          </cell>
        </row>
        <row r="401">
          <cell r="A401" t="str">
            <v>5410 - 0012</v>
          </cell>
          <cell r="B401" t="str">
            <v>Wages - Special Projects - Other</v>
          </cell>
          <cell r="C401">
            <v>9268</v>
          </cell>
          <cell r="D401" t="e">
            <v>#REF!</v>
          </cell>
          <cell r="E401" t="e">
            <v>#N/A</v>
          </cell>
        </row>
        <row r="402">
          <cell r="A402" t="str">
            <v>5410 - 0013</v>
          </cell>
          <cell r="B402" t="str">
            <v>Wages - RMO</v>
          </cell>
          <cell r="C402">
            <v>9110</v>
          </cell>
        </row>
        <row r="403">
          <cell r="A403" t="str">
            <v>5420</v>
          </cell>
          <cell r="B403" t="str">
            <v>CPP - Not Assigned to Departments</v>
          </cell>
          <cell r="D403" t="e">
            <v>#REF!</v>
          </cell>
          <cell r="E403">
            <v>0.75835825072803675</v>
          </cell>
        </row>
        <row r="404">
          <cell r="A404" t="str">
            <v>5420 - 0001</v>
          </cell>
          <cell r="B404" t="str">
            <v>CPP - Administration</v>
          </cell>
          <cell r="C404">
            <v>11290.64</v>
          </cell>
          <cell r="D404" t="e">
            <v>#REF!</v>
          </cell>
          <cell r="E404">
            <v>0.69189110253468233</v>
          </cell>
        </row>
        <row r="405">
          <cell r="A405" t="str">
            <v>5420 - 0002</v>
          </cell>
          <cell r="B405" t="str">
            <v>CPP - Operations</v>
          </cell>
          <cell r="C405">
            <v>9587</v>
          </cell>
          <cell r="D405" t="e">
            <v>#REF!</v>
          </cell>
          <cell r="E405" t="e">
            <v>#N/A</v>
          </cell>
        </row>
        <row r="406">
          <cell r="A406" t="str">
            <v>5420 - 0003</v>
          </cell>
          <cell r="B406" t="str">
            <v>CPP - Source Water Protection</v>
          </cell>
          <cell r="C406">
            <v>2119.66</v>
          </cell>
          <cell r="D406" t="e">
            <v>#REF!</v>
          </cell>
          <cell r="E406" t="e">
            <v>#N/A</v>
          </cell>
        </row>
        <row r="407">
          <cell r="A407" t="str">
            <v>5420 - 0004</v>
          </cell>
          <cell r="B407" t="str">
            <v>CPP - Generic Regulations</v>
          </cell>
          <cell r="C407">
            <v>12509.68</v>
          </cell>
          <cell r="D407" t="e">
            <v>#REF!</v>
          </cell>
          <cell r="E407">
            <v>0.77197366100299847</v>
          </cell>
        </row>
        <row r="408">
          <cell r="A408" t="str">
            <v>5420 - 0005</v>
          </cell>
          <cell r="B408" t="str">
            <v>CPP - Cordova Lake Dam</v>
          </cell>
          <cell r="C408">
            <v>340.18</v>
          </cell>
          <cell r="D408" t="e">
            <v>#REF!</v>
          </cell>
          <cell r="E408">
            <v>0.63828278596061494</v>
          </cell>
        </row>
        <row r="409">
          <cell r="A409" t="str">
            <v>5420 - 0006</v>
          </cell>
          <cell r="B409" t="str">
            <v>CPP - Round Lake Dam</v>
          </cell>
          <cell r="C409">
            <v>310.27</v>
          </cell>
          <cell r="D409" t="e">
            <v>#REF!</v>
          </cell>
          <cell r="E409">
            <v>1.1334159072812529</v>
          </cell>
        </row>
        <row r="410">
          <cell r="A410" t="str">
            <v>5420 - 0007</v>
          </cell>
          <cell r="B410" t="str">
            <v>CPP - Kashabog Lake Dam</v>
          </cell>
          <cell r="C410">
            <v>113.03</v>
          </cell>
          <cell r="D410" t="e">
            <v>#REF!</v>
          </cell>
          <cell r="E410">
            <v>0.77299123731830832</v>
          </cell>
        </row>
        <row r="411">
          <cell r="A411" t="str">
            <v>5420 - 0008</v>
          </cell>
          <cell r="B411" t="str">
            <v>CPP - Hydro Plant</v>
          </cell>
          <cell r="C411">
            <v>1157.18</v>
          </cell>
          <cell r="D411" t="e">
            <v>#REF!</v>
          </cell>
          <cell r="E411">
            <v>0</v>
          </cell>
        </row>
        <row r="412">
          <cell r="A412" t="str">
            <v>5420 - 0011</v>
          </cell>
          <cell r="B412" t="str">
            <v>CPP - Lands</v>
          </cell>
          <cell r="C412">
            <v>137.25</v>
          </cell>
          <cell r="D412" t="e">
            <v>#REF!</v>
          </cell>
          <cell r="E412" t="e">
            <v>#N/A</v>
          </cell>
        </row>
        <row r="413">
          <cell r="A413" t="str">
            <v>5420 - 0012</v>
          </cell>
          <cell r="B413" t="str">
            <v>CPP - Special Projects - Other</v>
          </cell>
          <cell r="C413">
            <v>464.22</v>
          </cell>
          <cell r="D413" t="e">
            <v>#REF!</v>
          </cell>
          <cell r="E413" t="e">
            <v>#N/A</v>
          </cell>
        </row>
        <row r="414">
          <cell r="A414" t="str">
            <v>5425</v>
          </cell>
          <cell r="B414" t="str">
            <v>EI - Not Assigned to Departments</v>
          </cell>
          <cell r="D414" t="e">
            <v>#REF!</v>
          </cell>
          <cell r="E414">
            <v>0.75775932742408492</v>
          </cell>
        </row>
        <row r="415">
          <cell r="A415" t="str">
            <v>5425 - 0001</v>
          </cell>
          <cell r="B415" t="str">
            <v>EI - Administration</v>
          </cell>
          <cell r="C415">
            <v>3634.98</v>
          </cell>
          <cell r="D415" t="e">
            <v>#REF!</v>
          </cell>
          <cell r="E415">
            <v>0.71123546054699782</v>
          </cell>
        </row>
        <row r="416">
          <cell r="A416" t="str">
            <v>5425 - 0002</v>
          </cell>
          <cell r="B416" t="str">
            <v>EI - Operations</v>
          </cell>
          <cell r="C416">
            <v>3181</v>
          </cell>
          <cell r="D416" t="e">
            <v>#REF!</v>
          </cell>
          <cell r="E416" t="e">
            <v>#N/A</v>
          </cell>
        </row>
        <row r="417">
          <cell r="A417" t="str">
            <v>5425 - 0003</v>
          </cell>
          <cell r="B417" t="str">
            <v>EI - Source Water Protection</v>
          </cell>
          <cell r="C417">
            <v>708.83</v>
          </cell>
          <cell r="D417" t="e">
            <v>#REF!</v>
          </cell>
          <cell r="E417" t="e">
            <v>#N/A</v>
          </cell>
        </row>
        <row r="418">
          <cell r="A418" t="str">
            <v>5425 - 0004</v>
          </cell>
          <cell r="B418" t="str">
            <v>EI - Generic Regulations</v>
          </cell>
          <cell r="C418">
            <v>4208</v>
          </cell>
          <cell r="D418" t="e">
            <v>#REF!</v>
          </cell>
          <cell r="E418">
            <v>0.79162643728605275</v>
          </cell>
        </row>
        <row r="419">
          <cell r="A419" t="str">
            <v>5425 - 0005</v>
          </cell>
          <cell r="B419" t="str">
            <v>EI - Cordova Lake Dam</v>
          </cell>
          <cell r="C419">
            <v>113.93</v>
          </cell>
          <cell r="D419" t="e">
            <v>#REF!</v>
          </cell>
          <cell r="E419">
            <v>0.62975412985017276</v>
          </cell>
        </row>
        <row r="420">
          <cell r="A420" t="str">
            <v>5425 - 0006</v>
          </cell>
          <cell r="B420" t="str">
            <v>EI - Round Lake Dam</v>
          </cell>
          <cell r="C420">
            <v>104.12</v>
          </cell>
          <cell r="D420" t="e">
            <v>#REF!</v>
          </cell>
          <cell r="E420">
            <v>1.1416162147933666</v>
          </cell>
        </row>
        <row r="421">
          <cell r="A421" t="str">
            <v>5425 - 0007</v>
          </cell>
          <cell r="B421" t="str">
            <v>EI - Kashabog Lake Dam</v>
          </cell>
          <cell r="C421">
            <v>37.99</v>
          </cell>
          <cell r="D421" t="e">
            <v>#REF!</v>
          </cell>
          <cell r="E421">
            <v>0.78503575343180754</v>
          </cell>
        </row>
        <row r="422">
          <cell r="A422" t="str">
            <v>5425 - 0008</v>
          </cell>
          <cell r="B422" t="str">
            <v>EI - Hydro Plant</v>
          </cell>
          <cell r="C422">
            <v>383.18</v>
          </cell>
          <cell r="D422" t="e">
            <v>#REF!</v>
          </cell>
          <cell r="E422">
            <v>0</v>
          </cell>
        </row>
        <row r="423">
          <cell r="A423" t="str">
            <v>5425 - 0011</v>
          </cell>
          <cell r="B423" t="str">
            <v>EI - Lands</v>
          </cell>
          <cell r="C423">
            <v>62.5</v>
          </cell>
          <cell r="D423" t="e">
            <v>#REF!</v>
          </cell>
          <cell r="E423" t="e">
            <v>#N/A</v>
          </cell>
        </row>
        <row r="424">
          <cell r="A424" t="str">
            <v>5425 - 0012</v>
          </cell>
          <cell r="B424" t="str">
            <v>EI - Special Projects - Other</v>
          </cell>
          <cell r="C424">
            <v>209.36</v>
          </cell>
          <cell r="D424" t="e">
            <v>#REF!</v>
          </cell>
          <cell r="E424" t="e">
            <v>#N/A</v>
          </cell>
        </row>
        <row r="425">
          <cell r="A425" t="str">
            <v>5435</v>
          </cell>
          <cell r="B425" t="str">
            <v>EHT - Not Assigned to Departments</v>
          </cell>
          <cell r="D425" t="e">
            <v>#REF!</v>
          </cell>
          <cell r="E425">
            <v>0.74358545454545455</v>
          </cell>
        </row>
        <row r="426">
          <cell r="A426" t="str">
            <v>5435 - 0001</v>
          </cell>
          <cell r="B426" t="str">
            <v>EHT - Administration</v>
          </cell>
          <cell r="C426">
            <v>4125</v>
          </cell>
          <cell r="D426" t="e">
            <v>#REF!</v>
          </cell>
          <cell r="E426">
            <v>0.68791992775436483</v>
          </cell>
        </row>
        <row r="427">
          <cell r="A427" t="str">
            <v>5435 - 0002</v>
          </cell>
          <cell r="B427" t="str">
            <v>EHT - Operations</v>
          </cell>
          <cell r="C427">
            <v>3322</v>
          </cell>
          <cell r="D427" t="e">
            <v>#REF!</v>
          </cell>
          <cell r="E427" t="e">
            <v>#N/A</v>
          </cell>
        </row>
        <row r="428">
          <cell r="A428" t="str">
            <v>5435 - 0003</v>
          </cell>
          <cell r="B428" t="str">
            <v>EHT - Source Water Protection</v>
          </cell>
          <cell r="C428">
            <v>730.93</v>
          </cell>
          <cell r="D428" t="e">
            <v>#REF!</v>
          </cell>
          <cell r="E428" t="e">
            <v>#N/A</v>
          </cell>
        </row>
        <row r="429">
          <cell r="A429" t="str">
            <v>5435 - 0004</v>
          </cell>
          <cell r="B429" t="str">
            <v>EHT - Generic Regulations</v>
          </cell>
          <cell r="C429">
            <v>4339.37</v>
          </cell>
          <cell r="D429" t="e">
            <v>#REF!</v>
          </cell>
          <cell r="E429">
            <v>0.76784954471959832</v>
          </cell>
        </row>
        <row r="430">
          <cell r="A430" t="str">
            <v>5435 - 0005</v>
          </cell>
          <cell r="B430" t="str">
            <v>EHT - Cordova Lake Dam</v>
          </cell>
          <cell r="C430">
            <v>117.51</v>
          </cell>
          <cell r="D430" t="e">
            <v>#REF!</v>
          </cell>
          <cell r="E430">
            <v>0.64303679552864468</v>
          </cell>
        </row>
        <row r="431">
          <cell r="A431" t="str">
            <v>5435 - 0006</v>
          </cell>
          <cell r="B431" t="str">
            <v>EHT - Round Lake Dam</v>
          </cell>
          <cell r="C431">
            <v>107.35</v>
          </cell>
          <cell r="D431" t="e">
            <v>#REF!</v>
          </cell>
          <cell r="E431">
            <v>1.1254150702426566</v>
          </cell>
        </row>
        <row r="432">
          <cell r="A432" t="str">
            <v>5435 - 0007</v>
          </cell>
          <cell r="B432" t="str">
            <v>EHT - Kashabog Lake Dam</v>
          </cell>
          <cell r="C432">
            <v>39.15</v>
          </cell>
          <cell r="D432" t="e">
            <v>#REF!</v>
          </cell>
          <cell r="E432">
            <v>0.75924783456308764</v>
          </cell>
        </row>
        <row r="433">
          <cell r="A433" t="str">
            <v>5435 - 0008</v>
          </cell>
          <cell r="B433" t="str">
            <v>EHT - Hydro Plant</v>
          </cell>
          <cell r="C433">
            <v>405.23</v>
          </cell>
          <cell r="D433" t="e">
            <v>#REF!</v>
          </cell>
          <cell r="E433">
            <v>0</v>
          </cell>
        </row>
        <row r="434">
          <cell r="A434" t="str">
            <v>5435 - 0011</v>
          </cell>
          <cell r="B434" t="str">
            <v>EHT - Lands</v>
          </cell>
          <cell r="C434">
            <v>50.22</v>
          </cell>
          <cell r="D434" t="e">
            <v>#REF!</v>
          </cell>
          <cell r="E434" t="e">
            <v>#N/A</v>
          </cell>
        </row>
        <row r="435">
          <cell r="A435" t="str">
            <v>5435 - 0012</v>
          </cell>
          <cell r="B435" t="str">
            <v>EHT - Special Projects - Other</v>
          </cell>
          <cell r="C435">
            <v>178.88</v>
          </cell>
          <cell r="D435" t="e">
            <v>#REF!</v>
          </cell>
          <cell r="E435" t="e">
            <v>#N/A</v>
          </cell>
        </row>
        <row r="436">
          <cell r="A436" t="str">
            <v>5445</v>
          </cell>
          <cell r="B436" t="str">
            <v>WSIB - Not Assigned to Departments</v>
          </cell>
          <cell r="D436" t="e">
            <v>#REF!</v>
          </cell>
          <cell r="E436">
            <v>0.8203653266071107</v>
          </cell>
        </row>
        <row r="437">
          <cell r="A437" t="str">
            <v>5445 - 0001</v>
          </cell>
          <cell r="B437" t="str">
            <v>WSIB - Administration</v>
          </cell>
          <cell r="C437">
            <v>6557.42</v>
          </cell>
          <cell r="D437" t="e">
            <v>#REF!</v>
          </cell>
          <cell r="E437">
            <v>0.75896421132361302</v>
          </cell>
        </row>
        <row r="438">
          <cell r="A438" t="str">
            <v>5445 - 0002</v>
          </cell>
          <cell r="B438" t="str">
            <v>WSIB - Operations</v>
          </cell>
          <cell r="C438">
            <v>5281</v>
          </cell>
          <cell r="D438" t="e">
            <v>#REF!</v>
          </cell>
          <cell r="E438" t="e">
            <v>#N/A</v>
          </cell>
        </row>
        <row r="439">
          <cell r="A439" t="str">
            <v>5445 - 0003</v>
          </cell>
          <cell r="B439" t="str">
            <v>WSIB - Source Water Protection</v>
          </cell>
          <cell r="C439">
            <v>1162.1400000000001</v>
          </cell>
          <cell r="D439" t="e">
            <v>#REF!</v>
          </cell>
          <cell r="E439" t="e">
            <v>#N/A</v>
          </cell>
        </row>
        <row r="440">
          <cell r="A440" t="str">
            <v>5445 - 0004</v>
          </cell>
          <cell r="B440" t="str">
            <v>WSIB - Generic Regulations</v>
          </cell>
          <cell r="C440">
            <v>6898.24</v>
          </cell>
          <cell r="D440" t="e">
            <v>#REF!</v>
          </cell>
          <cell r="E440">
            <v>0.84743493627503474</v>
          </cell>
        </row>
        <row r="441">
          <cell r="A441" t="str">
            <v>5445 - 0005</v>
          </cell>
          <cell r="B441" t="str">
            <v>WSIB - Cordova Lake Dam</v>
          </cell>
          <cell r="C441">
            <v>186.74</v>
          </cell>
          <cell r="D441" t="e">
            <v>#REF!</v>
          </cell>
          <cell r="E441">
            <v>0.70922941693524755</v>
          </cell>
        </row>
        <row r="442">
          <cell r="A442" t="str">
            <v>5445 - 0006</v>
          </cell>
          <cell r="B442" t="str">
            <v>WSIB - Round Lake Dam</v>
          </cell>
          <cell r="C442">
            <v>170.65</v>
          </cell>
          <cell r="D442" t="e">
            <v>#REF!</v>
          </cell>
          <cell r="E442">
            <v>1.2404433022807582</v>
          </cell>
        </row>
        <row r="443">
          <cell r="A443" t="str">
            <v>5445 - 0007</v>
          </cell>
          <cell r="B443" t="str">
            <v>WSIB - Kashabog Lake Dam</v>
          </cell>
          <cell r="C443">
            <v>62.26</v>
          </cell>
          <cell r="D443" t="e">
            <v>#REF!</v>
          </cell>
          <cell r="E443">
            <v>0.8377514278619318</v>
          </cell>
        </row>
        <row r="444">
          <cell r="A444" t="str">
            <v>5445 - 0008</v>
          </cell>
          <cell r="B444" t="str">
            <v>WSIB - Hydro Plant</v>
          </cell>
          <cell r="C444">
            <v>644.32000000000005</v>
          </cell>
          <cell r="D444" t="e">
            <v>#REF!</v>
          </cell>
          <cell r="E444">
            <v>0</v>
          </cell>
        </row>
        <row r="445">
          <cell r="A445" t="str">
            <v>5445 - 0011</v>
          </cell>
          <cell r="B445" t="str">
            <v>WSIB - Lands</v>
          </cell>
          <cell r="C445">
            <v>73.650000000000006</v>
          </cell>
          <cell r="D445" t="e">
            <v>#REF!</v>
          </cell>
          <cell r="E445" t="e">
            <v>#N/A</v>
          </cell>
        </row>
        <row r="446">
          <cell r="A446" t="str">
            <v>5445 - 0012</v>
          </cell>
          <cell r="B446" t="str">
            <v>WSIB - Special Projects - Other</v>
          </cell>
          <cell r="C446">
            <v>284.45999999999998</v>
          </cell>
          <cell r="D446" t="e">
            <v>#REF!</v>
          </cell>
          <cell r="E446" t="e">
            <v>#N/A</v>
          </cell>
        </row>
        <row r="447">
          <cell r="A447" t="str">
            <v>5450</v>
          </cell>
          <cell r="B447" t="str">
            <v>Group Benefits - Not Assigned to Departments</v>
          </cell>
          <cell r="D447" t="e">
            <v>#REF!</v>
          </cell>
          <cell r="E447">
            <v>0.76135665460946333</v>
          </cell>
        </row>
        <row r="448">
          <cell r="A448" t="str">
            <v>5450 - 0001</v>
          </cell>
          <cell r="B448" t="str">
            <v>Group Benefits - Administration</v>
          </cell>
          <cell r="C448">
            <v>18929.21</v>
          </cell>
          <cell r="D448" t="e">
            <v>#REF!</v>
          </cell>
          <cell r="E448">
            <v>0.64481788749494129</v>
          </cell>
        </row>
        <row r="449">
          <cell r="A449" t="str">
            <v>5450 - 0002</v>
          </cell>
          <cell r="B449" t="str">
            <v>Group Benefits - Operations</v>
          </cell>
          <cell r="C449">
            <v>19768</v>
          </cell>
          <cell r="D449" t="e">
            <v>#REF!</v>
          </cell>
          <cell r="E449" t="e">
            <v>#N/A</v>
          </cell>
        </row>
        <row r="450">
          <cell r="A450" t="str">
            <v>5450 - 0003</v>
          </cell>
          <cell r="B450" t="str">
            <v>Group Benefits - Source Water Protection</v>
          </cell>
          <cell r="C450">
            <v>3510.72</v>
          </cell>
          <cell r="D450" t="e">
            <v>#REF!</v>
          </cell>
          <cell r="E450" t="e">
            <v>#N/A</v>
          </cell>
        </row>
        <row r="451">
          <cell r="A451" t="str">
            <v>5450 - 0004</v>
          </cell>
          <cell r="B451" t="str">
            <v>Group Benefits - Generic Regulations</v>
          </cell>
          <cell r="C451">
            <v>20891.11</v>
          </cell>
          <cell r="D451" t="e">
            <v>#REF!</v>
          </cell>
          <cell r="E451" t="e">
            <v>#N/A</v>
          </cell>
        </row>
        <row r="452">
          <cell r="A452" t="str">
            <v>5450 - 0012</v>
          </cell>
          <cell r="B452" t="str">
            <v>Group Benefits - Special Projects - Other</v>
          </cell>
          <cell r="D452" t="e">
            <v>#REF!</v>
          </cell>
          <cell r="E452" t="e">
            <v>#N/A</v>
          </cell>
        </row>
        <row r="453">
          <cell r="A453" t="str">
            <v>5450 - 0013</v>
          </cell>
          <cell r="B453" t="str">
            <v>Group Benefits - RMO</v>
          </cell>
        </row>
        <row r="454">
          <cell r="A454" t="str">
            <v>5455</v>
          </cell>
          <cell r="B454" t="str">
            <v>RRSP - OMERS - Not Assigned to Departments</v>
          </cell>
          <cell r="D454" t="e">
            <v>#REF!</v>
          </cell>
          <cell r="E454">
            <v>0.98112575088190368</v>
          </cell>
        </row>
        <row r="455">
          <cell r="A455" t="str">
            <v>5455 - 0001</v>
          </cell>
          <cell r="B455" t="str">
            <v>RRSP - OMERS - Administration</v>
          </cell>
          <cell r="C455">
            <v>16915.11</v>
          </cell>
          <cell r="D455" t="e">
            <v>#REF!</v>
          </cell>
          <cell r="E455">
            <v>0.75209813577207185</v>
          </cell>
        </row>
        <row r="456">
          <cell r="A456" t="str">
            <v>5455 - 0002</v>
          </cell>
          <cell r="B456" t="str">
            <v>RRSP - OMERS - Operations</v>
          </cell>
          <cell r="C456">
            <v>11372</v>
          </cell>
          <cell r="D456" t="e">
            <v>#REF!</v>
          </cell>
          <cell r="E456" t="e">
            <v>#N/A</v>
          </cell>
        </row>
        <row r="457">
          <cell r="A457" t="str">
            <v>5455 - 0003</v>
          </cell>
          <cell r="B457" t="str">
            <v>RRSP - OMERS - Source Water Protection</v>
          </cell>
          <cell r="C457">
            <v>2483.85</v>
          </cell>
          <cell r="D457" t="e">
            <v>#REF!</v>
          </cell>
          <cell r="E457" t="e">
            <v>#N/A</v>
          </cell>
        </row>
        <row r="458">
          <cell r="A458" t="str">
            <v>5455 - 0004</v>
          </cell>
          <cell r="B458" t="str">
            <v>RRSP - OMERS - Generic Regulations</v>
          </cell>
          <cell r="C458">
            <v>13530.17</v>
          </cell>
          <cell r="D458" t="e">
            <v>#REF!</v>
          </cell>
          <cell r="E458" t="e">
            <v>#N/A</v>
          </cell>
        </row>
        <row r="459">
          <cell r="A459" t="str">
            <v>5455 - 0005</v>
          </cell>
          <cell r="B459" t="str">
            <v>RRSP - OMERS - Cordova Lake Dam</v>
          </cell>
          <cell r="D459" t="e">
            <v>#REF!</v>
          </cell>
          <cell r="E459" t="e">
            <v>#N/A</v>
          </cell>
        </row>
        <row r="460">
          <cell r="A460" t="str">
            <v>5455 - 0006</v>
          </cell>
          <cell r="B460" t="str">
            <v>RRSP - OMERS - Round Lake Dam</v>
          </cell>
          <cell r="D460" t="e">
            <v>#REF!</v>
          </cell>
          <cell r="E460" t="e">
            <v>#N/A</v>
          </cell>
        </row>
        <row r="461">
          <cell r="A461" t="str">
            <v>5455 - 0007</v>
          </cell>
          <cell r="B461" t="str">
            <v>RRSP - OMERS - Kashabog Lake Dam</v>
          </cell>
          <cell r="D461" t="e">
            <v>#REF!</v>
          </cell>
          <cell r="E461" t="e">
            <v>#N/A</v>
          </cell>
        </row>
        <row r="462">
          <cell r="A462" t="str">
            <v>5455 - 0008</v>
          </cell>
          <cell r="B462" t="str">
            <v>RRSP - OMERS - Hydro Plant</v>
          </cell>
          <cell r="D462" t="e">
            <v>#REF!</v>
          </cell>
          <cell r="E462" t="e">
            <v>#N/A</v>
          </cell>
        </row>
        <row r="463">
          <cell r="A463" t="str">
            <v>5455 - 0009</v>
          </cell>
          <cell r="B463" t="str">
            <v>RRSP - OMERS - McGeachie Conservation</v>
          </cell>
          <cell r="D463" t="e">
            <v>#REF!</v>
          </cell>
          <cell r="E463" t="e">
            <v>#N/A</v>
          </cell>
        </row>
        <row r="464">
          <cell r="A464" t="str">
            <v>5455 - 0010</v>
          </cell>
          <cell r="B464" t="str">
            <v>RRSP - OMERS - Crowe Bridge Area</v>
          </cell>
          <cell r="D464" t="e">
            <v>#REF!</v>
          </cell>
          <cell r="E464" t="e">
            <v>#N/A</v>
          </cell>
        </row>
        <row r="465">
          <cell r="A465" t="str">
            <v>5455 - 0011</v>
          </cell>
          <cell r="B465" t="str">
            <v>RRSP - OMERS - Lands</v>
          </cell>
          <cell r="D465" t="e">
            <v>#REF!</v>
          </cell>
          <cell r="E465" t="e">
            <v>#N/A</v>
          </cell>
        </row>
        <row r="466">
          <cell r="A466" t="str">
            <v>5455 - 0012</v>
          </cell>
          <cell r="B466" t="str">
            <v>RRSP - OMERS - Special Projects - Other</v>
          </cell>
          <cell r="D466" t="e">
            <v>#REF!</v>
          </cell>
          <cell r="E466" t="e">
            <v>#N/A</v>
          </cell>
        </row>
        <row r="467">
          <cell r="A467" t="str">
            <v>5455 - 0013</v>
          </cell>
          <cell r="B467" t="str">
            <v>RRSP - OMERS - RMO</v>
          </cell>
        </row>
        <row r="468">
          <cell r="A468" t="str">
            <v>5460</v>
          </cell>
          <cell r="B468" t="str">
            <v>Cons. Hydro Wage Reimbursement - Not Assigned to Departments</v>
          </cell>
          <cell r="D468" t="e">
            <v>#REF!</v>
          </cell>
          <cell r="E468">
            <v>18193</v>
          </cell>
        </row>
        <row r="469">
          <cell r="A469" t="str">
            <v>5460 - 0008</v>
          </cell>
          <cell r="B469" t="str">
            <v>Cons. Hydro Wage Reimbursement - Hydro Plant</v>
          </cell>
          <cell r="C469">
            <v>18193</v>
          </cell>
          <cell r="D469" t="e">
            <v>#REF!</v>
          </cell>
          <cell r="E469" t="e">
            <v>#N/A</v>
          </cell>
        </row>
        <row r="470">
          <cell r="A470" t="str">
            <v>5510</v>
          </cell>
          <cell r="B470" t="str">
            <v>Advertising - Not Assigned to Departments</v>
          </cell>
          <cell r="D470" t="e">
            <v>#REF!</v>
          </cell>
          <cell r="E470" t="e">
            <v>#N/A</v>
          </cell>
        </row>
        <row r="471">
          <cell r="A471" t="str">
            <v>5510 - 0004</v>
          </cell>
          <cell r="B471" t="str">
            <v>Advertising - Generic Regulations</v>
          </cell>
          <cell r="D471" t="e">
            <v>#REF!</v>
          </cell>
          <cell r="E471" t="e">
            <v>#N/A</v>
          </cell>
        </row>
        <row r="472">
          <cell r="A472" t="str">
            <v>5510 - 0009</v>
          </cell>
          <cell r="B472" t="str">
            <v>Advertising - McGeachie Conservation</v>
          </cell>
          <cell r="D472" t="e">
            <v>#REF!</v>
          </cell>
          <cell r="E472" t="e">
            <v>#N/A</v>
          </cell>
        </row>
        <row r="473">
          <cell r="A473" t="str">
            <v>5515</v>
          </cell>
          <cell r="B473" t="str">
            <v>General Projects - Not Assigned to Departments</v>
          </cell>
          <cell r="D473" t="e">
            <v>#REF!</v>
          </cell>
          <cell r="E473" t="e">
            <v>#N/A</v>
          </cell>
        </row>
        <row r="474">
          <cell r="A474" t="str">
            <v>5515 - 0001</v>
          </cell>
          <cell r="B474" t="str">
            <v>General Projects - Administration</v>
          </cell>
          <cell r="D474" t="e">
            <v>#REF!</v>
          </cell>
          <cell r="E474" t="e">
            <v>#N/A</v>
          </cell>
        </row>
        <row r="475">
          <cell r="A475" t="str">
            <v>5515 - 0002</v>
          </cell>
          <cell r="B475" t="str">
            <v>General Projects - Operations</v>
          </cell>
          <cell r="D475" t="e">
            <v>#REF!</v>
          </cell>
          <cell r="E475" t="e">
            <v>#N/A</v>
          </cell>
        </row>
        <row r="476">
          <cell r="A476" t="str">
            <v>5515 - 0009</v>
          </cell>
          <cell r="B476" t="str">
            <v>General Projects - McGeachie Conservation</v>
          </cell>
          <cell r="D476" t="e">
            <v>#REF!</v>
          </cell>
          <cell r="E476" t="e">
            <v>#N/A</v>
          </cell>
        </row>
        <row r="477">
          <cell r="A477" t="str">
            <v>5515 - 0012</v>
          </cell>
          <cell r="B477" t="str">
            <v>General Projects - Special Projects - Other</v>
          </cell>
          <cell r="D477" t="e">
            <v>#REF!</v>
          </cell>
          <cell r="E477" t="e">
            <v>#N/A</v>
          </cell>
        </row>
        <row r="478">
          <cell r="A478" t="str">
            <v>5520</v>
          </cell>
          <cell r="B478" t="str">
            <v>Travel &amp; Professional Development - Not Assigned to Departments</v>
          </cell>
          <cell r="D478" t="e">
            <v>#REF!</v>
          </cell>
          <cell r="E478">
            <v>0.62787142857142852</v>
          </cell>
        </row>
        <row r="479">
          <cell r="A479" t="str">
            <v>5520 - 0001</v>
          </cell>
          <cell r="B479" t="str">
            <v>Travel &amp; Professional Development - Administration</v>
          </cell>
          <cell r="C479">
            <v>2800</v>
          </cell>
          <cell r="D479" t="e">
            <v>#REF!</v>
          </cell>
          <cell r="E479" t="e">
            <v>#N/A</v>
          </cell>
        </row>
        <row r="480">
          <cell r="A480" t="str">
            <v>5520 - 0002</v>
          </cell>
          <cell r="B480" t="str">
            <v>Travel &amp; Professional Development - Operations</v>
          </cell>
          <cell r="D480" t="e">
            <v>#REF!</v>
          </cell>
          <cell r="E480" t="e">
            <v>#N/A</v>
          </cell>
        </row>
        <row r="481">
          <cell r="A481" t="str">
            <v>5520 - 0003</v>
          </cell>
          <cell r="B481" t="str">
            <v>Travel &amp; Professional Development - Source Water Protection</v>
          </cell>
          <cell r="D481" t="e">
            <v>#REF!</v>
          </cell>
          <cell r="E481" t="e">
            <v>#N/A</v>
          </cell>
        </row>
        <row r="482">
          <cell r="A482" t="str">
            <v>5520 - 0004</v>
          </cell>
          <cell r="B482" t="str">
            <v>Travel &amp; Professional Development - Generic Regulations</v>
          </cell>
          <cell r="C482">
            <v>6000</v>
          </cell>
          <cell r="D482" t="e">
            <v>#REF!</v>
          </cell>
          <cell r="E482" t="e">
            <v>#N/A</v>
          </cell>
        </row>
        <row r="483">
          <cell r="A483" t="str">
            <v>5520 - 0012</v>
          </cell>
          <cell r="B483" t="str">
            <v>Travel &amp; Professional Development - Special Projects - Other</v>
          </cell>
          <cell r="D483" t="e">
            <v>#REF!</v>
          </cell>
          <cell r="E483" t="e">
            <v>#N/A</v>
          </cell>
        </row>
        <row r="484">
          <cell r="A484" t="str">
            <v>5525</v>
          </cell>
          <cell r="B484" t="str">
            <v>Communication systems - Not Assigned to Departments</v>
          </cell>
          <cell r="D484" t="e">
            <v>#REF!</v>
          </cell>
          <cell r="E484" t="e">
            <v>#N/A</v>
          </cell>
        </row>
        <row r="485">
          <cell r="A485" t="str">
            <v>5525 - 0001</v>
          </cell>
          <cell r="B485" t="str">
            <v>Communication systems - Administration</v>
          </cell>
          <cell r="D485" t="e">
            <v>#REF!</v>
          </cell>
          <cell r="E485" t="e">
            <v>#N/A</v>
          </cell>
        </row>
        <row r="486">
          <cell r="A486" t="str">
            <v>5525 - 0002</v>
          </cell>
          <cell r="B486" t="str">
            <v>Communication systems - Operations</v>
          </cell>
          <cell r="D486" t="e">
            <v>#REF!</v>
          </cell>
          <cell r="E486" t="e">
            <v>#N/A</v>
          </cell>
        </row>
        <row r="487">
          <cell r="A487" t="str">
            <v>5525 - 0003</v>
          </cell>
          <cell r="B487" t="str">
            <v>Communication systems - Source Water Protection</v>
          </cell>
          <cell r="D487" t="e">
            <v>#REF!</v>
          </cell>
          <cell r="E487" t="e">
            <v>#N/A</v>
          </cell>
        </row>
        <row r="488">
          <cell r="A488" t="str">
            <v>5530</v>
          </cell>
          <cell r="B488" t="str">
            <v>Vehicle Rental - Not Assigned to Departments</v>
          </cell>
          <cell r="D488" t="e">
            <v>#REF!</v>
          </cell>
          <cell r="E488" t="e">
            <v>#N/A</v>
          </cell>
        </row>
        <row r="489">
          <cell r="A489" t="str">
            <v>5530 - 0001</v>
          </cell>
          <cell r="B489" t="str">
            <v>Vehicle Rental - Administration</v>
          </cell>
          <cell r="D489" t="e">
            <v>#REF!</v>
          </cell>
          <cell r="E489" t="e">
            <v>#N/A</v>
          </cell>
        </row>
        <row r="490">
          <cell r="A490" t="str">
            <v>5530 - 0002</v>
          </cell>
          <cell r="B490" t="str">
            <v>Vehicle Rental - Operations</v>
          </cell>
          <cell r="D490" t="e">
            <v>#REF!</v>
          </cell>
          <cell r="E490" t="e">
            <v>#N/A</v>
          </cell>
        </row>
        <row r="491">
          <cell r="A491" t="str">
            <v>5530 - 0003</v>
          </cell>
          <cell r="B491" t="str">
            <v>Vehicle Rental - Source Water Protection</v>
          </cell>
          <cell r="D491" t="e">
            <v>#REF!</v>
          </cell>
          <cell r="E491" t="e">
            <v>#N/A</v>
          </cell>
        </row>
        <row r="492">
          <cell r="A492" t="str">
            <v>5530 - 0004</v>
          </cell>
          <cell r="B492" t="str">
            <v>Vehicle Rental - Generic Regulations</v>
          </cell>
          <cell r="D492" t="e">
            <v>#REF!</v>
          </cell>
          <cell r="E492" t="e">
            <v>#N/A</v>
          </cell>
        </row>
        <row r="493">
          <cell r="A493" t="str">
            <v>5530 - 0005</v>
          </cell>
          <cell r="B493" t="str">
            <v>Vehicle Rental - Cordova Lake Dam</v>
          </cell>
          <cell r="D493" t="e">
            <v>#REF!</v>
          </cell>
          <cell r="E493" t="e">
            <v>#N/A</v>
          </cell>
        </row>
        <row r="494">
          <cell r="A494" t="str">
            <v>5530 - 0006</v>
          </cell>
          <cell r="B494" t="str">
            <v>Vehicle Rental - Round Lake Dam</v>
          </cell>
          <cell r="D494" t="e">
            <v>#REF!</v>
          </cell>
          <cell r="E494" t="e">
            <v>#N/A</v>
          </cell>
        </row>
        <row r="495">
          <cell r="A495" t="str">
            <v>5530 - 0007</v>
          </cell>
          <cell r="B495" t="str">
            <v>Vehicle Rental - Kashabog Lake Dam</v>
          </cell>
          <cell r="D495" t="e">
            <v>#REF!</v>
          </cell>
          <cell r="E495" t="e">
            <v>#N/A</v>
          </cell>
        </row>
        <row r="496">
          <cell r="A496" t="str">
            <v>5530 - 0008</v>
          </cell>
          <cell r="B496" t="str">
            <v>Vehicle Rental - Hydro Plant</v>
          </cell>
          <cell r="D496" t="e">
            <v>#REF!</v>
          </cell>
          <cell r="E496" t="e">
            <v>#N/A</v>
          </cell>
        </row>
        <row r="497">
          <cell r="A497" t="str">
            <v>5530 - 0009</v>
          </cell>
          <cell r="B497" t="str">
            <v>Vehicle Rental - McGeachie Conservation</v>
          </cell>
          <cell r="D497" t="e">
            <v>#REF!</v>
          </cell>
          <cell r="E497" t="e">
            <v>#N/A</v>
          </cell>
        </row>
        <row r="498">
          <cell r="A498" t="str">
            <v>5540</v>
          </cell>
          <cell r="B498" t="str">
            <v>Equipment Rental - Not Assigned to Departments</v>
          </cell>
          <cell r="D498" t="e">
            <v>#REF!</v>
          </cell>
          <cell r="E498" t="e">
            <v>#N/A</v>
          </cell>
        </row>
        <row r="499">
          <cell r="A499" t="str">
            <v>5540 - 0001</v>
          </cell>
          <cell r="B499" t="str">
            <v>Equipment Rental - Administration</v>
          </cell>
          <cell r="D499" t="e">
            <v>#REF!</v>
          </cell>
          <cell r="E499" t="e">
            <v>#N/A</v>
          </cell>
        </row>
        <row r="500">
          <cell r="A500" t="str">
            <v>5540 - 0002</v>
          </cell>
          <cell r="B500" t="str">
            <v>Equipment Rental - Operations</v>
          </cell>
          <cell r="D500" t="e">
            <v>#REF!</v>
          </cell>
          <cell r="E500" t="e">
            <v>#N/A</v>
          </cell>
        </row>
        <row r="501">
          <cell r="A501" t="str">
            <v>5540 - 0004</v>
          </cell>
          <cell r="B501" t="str">
            <v>Equipment Rental - Generic Regulations</v>
          </cell>
          <cell r="D501" t="e">
            <v>#REF!</v>
          </cell>
          <cell r="E501" t="e">
            <v>#N/A</v>
          </cell>
        </row>
        <row r="502">
          <cell r="A502" t="str">
            <v>5540 - 0005</v>
          </cell>
          <cell r="B502" t="str">
            <v>Equipment Rental - Cordova Lake Dam</v>
          </cell>
          <cell r="D502" t="e">
            <v>#REF!</v>
          </cell>
          <cell r="E502" t="e">
            <v>#N/A</v>
          </cell>
        </row>
        <row r="503">
          <cell r="A503" t="str">
            <v>5540 - 0006</v>
          </cell>
          <cell r="B503" t="str">
            <v>Equipment Rental - Round Lake Dam</v>
          </cell>
          <cell r="D503" t="e">
            <v>#REF!</v>
          </cell>
          <cell r="E503" t="e">
            <v>#N/A</v>
          </cell>
        </row>
        <row r="504">
          <cell r="A504" t="str">
            <v>5550</v>
          </cell>
          <cell r="B504" t="str">
            <v>Repairs &amp; Maintenance - Not Assigned to Departments</v>
          </cell>
          <cell r="D504" t="e">
            <v>#REF!</v>
          </cell>
          <cell r="E504">
            <v>0.20596399999999998</v>
          </cell>
        </row>
        <row r="505">
          <cell r="A505" t="str">
            <v>5550 - 0001</v>
          </cell>
          <cell r="B505" t="str">
            <v>Repairs &amp; Maintenance - Administration</v>
          </cell>
          <cell r="C505">
            <v>2500</v>
          </cell>
          <cell r="D505" t="e">
            <v>#REF!</v>
          </cell>
          <cell r="E505" t="e">
            <v>#N/A</v>
          </cell>
        </row>
        <row r="506">
          <cell r="A506" t="str">
            <v>5550 - 0002</v>
          </cell>
          <cell r="B506" t="str">
            <v>Repairs &amp; Maintenance - Operations</v>
          </cell>
          <cell r="D506" t="e">
            <v>#REF!</v>
          </cell>
          <cell r="E506" t="e">
            <v>#N/A</v>
          </cell>
        </row>
        <row r="507">
          <cell r="A507" t="str">
            <v>5550 - 0005</v>
          </cell>
          <cell r="B507" t="str">
            <v>Repairs &amp; Maintenance - Cordova Lake Dam</v>
          </cell>
          <cell r="D507" t="e">
            <v>#REF!</v>
          </cell>
          <cell r="E507" t="e">
            <v>#N/A</v>
          </cell>
        </row>
        <row r="508">
          <cell r="A508" t="str">
            <v>5550 - 0006</v>
          </cell>
          <cell r="B508" t="str">
            <v>Repairs &amp; Maintenance - Round Lake Dam</v>
          </cell>
          <cell r="D508" t="e">
            <v>#REF!</v>
          </cell>
          <cell r="E508" t="e">
            <v>#N/A</v>
          </cell>
        </row>
        <row r="509">
          <cell r="A509" t="str">
            <v>5550 - 0007</v>
          </cell>
          <cell r="B509" t="str">
            <v>Repairs &amp; Maintenance - Kashabog Lake Dam</v>
          </cell>
          <cell r="D509" t="e">
            <v>#REF!</v>
          </cell>
          <cell r="E509" t="e">
            <v>#N/A</v>
          </cell>
        </row>
        <row r="510">
          <cell r="A510" t="str">
            <v>5550 - 0008</v>
          </cell>
          <cell r="B510" t="str">
            <v>Repairs &amp; Maintenance - Hydro Plant</v>
          </cell>
          <cell r="D510" t="e">
            <v>#REF!</v>
          </cell>
          <cell r="E510" t="e">
            <v>#N/A</v>
          </cell>
        </row>
        <row r="511">
          <cell r="A511" t="str">
            <v>5550 - 0009</v>
          </cell>
          <cell r="B511" t="str">
            <v>Repairs &amp; Maintenance - McGeachie Conservation</v>
          </cell>
          <cell r="C511">
            <v>1500</v>
          </cell>
          <cell r="D511" t="e">
            <v>#REF!</v>
          </cell>
          <cell r="E511" t="e">
            <v>#N/A</v>
          </cell>
        </row>
        <row r="512">
          <cell r="A512" t="str">
            <v>5560</v>
          </cell>
          <cell r="B512" t="str">
            <v>Cleaning Supplies - Not Assigned to Departments</v>
          </cell>
          <cell r="D512" t="e">
            <v>#REF!</v>
          </cell>
          <cell r="E512" t="e">
            <v>#N/A</v>
          </cell>
        </row>
        <row r="513">
          <cell r="A513" t="str">
            <v>5560 - 0001</v>
          </cell>
          <cell r="B513" t="str">
            <v>Cleaning Supplies - Administration</v>
          </cell>
          <cell r="D513" t="e">
            <v>#REF!</v>
          </cell>
          <cell r="E513" t="e">
            <v>#N/A</v>
          </cell>
        </row>
        <row r="514">
          <cell r="A514" t="str">
            <v>5560 - 0009</v>
          </cell>
          <cell r="B514" t="str">
            <v>Cleaning Supplies - McGeachie Conservation</v>
          </cell>
          <cell r="D514" t="e">
            <v>#REF!</v>
          </cell>
          <cell r="E514" t="e">
            <v>#N/A</v>
          </cell>
        </row>
        <row r="515">
          <cell r="A515" t="str">
            <v>5565</v>
          </cell>
          <cell r="B515" t="str">
            <v>OBBN Regional Project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5565 - 0001</v>
          </cell>
          <cell r="B516" t="str">
            <v>OBBN Regional Project - Administration</v>
          </cell>
          <cell r="D516" t="e">
            <v>#REF!</v>
          </cell>
          <cell r="E516" t="e">
            <v>#N/A</v>
          </cell>
        </row>
        <row r="517">
          <cell r="A517" t="str">
            <v>5570</v>
          </cell>
          <cell r="B517" t="str">
            <v>Telephone - Not Assigned to Departments</v>
          </cell>
          <cell r="D517" t="e">
            <v>#REF!</v>
          </cell>
          <cell r="E517" t="e">
            <v>#N/A</v>
          </cell>
        </row>
        <row r="518">
          <cell r="A518" t="str">
            <v>5570 - 0001</v>
          </cell>
          <cell r="B518" t="str">
            <v>Telephone - Administration</v>
          </cell>
          <cell r="D518" t="e">
            <v>#REF!</v>
          </cell>
          <cell r="E518">
            <v>0.7743368421052631</v>
          </cell>
        </row>
        <row r="519">
          <cell r="A519" t="str">
            <v>5570 - 0002</v>
          </cell>
          <cell r="B519" t="str">
            <v>Telephone - Operations</v>
          </cell>
          <cell r="C519">
            <v>19000</v>
          </cell>
          <cell r="D519" t="e">
            <v>#REF!</v>
          </cell>
          <cell r="E519" t="e">
            <v>#N/A</v>
          </cell>
        </row>
        <row r="520">
          <cell r="A520" t="str">
            <v>5570 - 0003</v>
          </cell>
          <cell r="B520" t="str">
            <v>Telephone - Source Water Protection</v>
          </cell>
          <cell r="D520" t="e">
            <v>#REF!</v>
          </cell>
          <cell r="E520" t="e">
            <v>#N/A</v>
          </cell>
        </row>
        <row r="521">
          <cell r="A521" t="str">
            <v>5570 - 0004</v>
          </cell>
          <cell r="B521" t="str">
            <v>Telephone - Generic Regulations</v>
          </cell>
          <cell r="C521">
            <v>892.47</v>
          </cell>
          <cell r="D521" t="e">
            <v>#REF!</v>
          </cell>
          <cell r="E521" t="e">
            <v>#N/A</v>
          </cell>
        </row>
        <row r="522">
          <cell r="A522" t="str">
            <v>5570 - 0009</v>
          </cell>
          <cell r="B522" t="str">
            <v>Telephone - McGeachie Conservation</v>
          </cell>
          <cell r="D522" t="e">
            <v>#REF!</v>
          </cell>
          <cell r="E522" t="e">
            <v>#N/A</v>
          </cell>
        </row>
        <row r="523">
          <cell r="A523" t="str">
            <v>5570 - 0010</v>
          </cell>
          <cell r="B523" t="str">
            <v>Telephone - Crowe Bridge Area</v>
          </cell>
          <cell r="D523" t="e">
            <v>#REF!</v>
          </cell>
          <cell r="E523" t="e">
            <v>#N/A</v>
          </cell>
        </row>
        <row r="524">
          <cell r="A524" t="str">
            <v>5580</v>
          </cell>
          <cell r="B524" t="str">
            <v>Insurance - Not Assigned to Departments</v>
          </cell>
          <cell r="D524" t="e">
            <v>#REF!</v>
          </cell>
          <cell r="E524">
            <v>1.0074545387413001</v>
          </cell>
        </row>
        <row r="525">
          <cell r="A525" t="str">
            <v>5580 - 0001</v>
          </cell>
          <cell r="B525" t="str">
            <v>Insurance - Administration</v>
          </cell>
          <cell r="C525">
            <v>54167</v>
          </cell>
          <cell r="D525" t="e">
            <v>#REF!</v>
          </cell>
          <cell r="E525" t="e">
            <v>#N/A</v>
          </cell>
        </row>
        <row r="526">
          <cell r="A526" t="str">
            <v>5580 - 0003</v>
          </cell>
          <cell r="B526" t="str">
            <v>Insurance - Source Water Protection</v>
          </cell>
          <cell r="D526" t="e">
            <v>#REF!</v>
          </cell>
          <cell r="E526" t="e">
            <v>#N/A</v>
          </cell>
        </row>
        <row r="527">
          <cell r="A527" t="str">
            <v>5580 - 0004</v>
          </cell>
          <cell r="B527" t="str">
            <v>Insurance - Generic Regulations</v>
          </cell>
          <cell r="C527">
            <v>953.7</v>
          </cell>
          <cell r="D527" t="e">
            <v>#REF!</v>
          </cell>
          <cell r="E527" t="e">
            <v>#N/A</v>
          </cell>
        </row>
        <row r="528">
          <cell r="A528" t="str">
            <v>5580 - 0010</v>
          </cell>
          <cell r="B528" t="str">
            <v>Insurance - Crowe Bridge Area</v>
          </cell>
          <cell r="D528" t="e">
            <v>#REF!</v>
          </cell>
          <cell r="E528">
            <v>1.0074529038339741</v>
          </cell>
        </row>
        <row r="529">
          <cell r="A529" t="str">
            <v>5580 - 0011</v>
          </cell>
          <cell r="B529" t="str">
            <v>Insurance - Lands</v>
          </cell>
          <cell r="C529">
            <v>2715.72</v>
          </cell>
          <cell r="D529" t="e">
            <v>#REF!</v>
          </cell>
          <cell r="E529" t="e">
            <v>#N/A</v>
          </cell>
        </row>
        <row r="530">
          <cell r="A530" t="str">
            <v>5590</v>
          </cell>
          <cell r="B530" t="str">
            <v>Utilities - Not Assigned to Departments</v>
          </cell>
          <cell r="D530" t="e">
            <v>#REF!</v>
          </cell>
          <cell r="E530" t="e">
            <v>#N/A</v>
          </cell>
        </row>
        <row r="531">
          <cell r="A531" t="str">
            <v>5590 - 0001</v>
          </cell>
          <cell r="B531" t="str">
            <v>Utilities - Administration</v>
          </cell>
          <cell r="D531" t="e">
            <v>#REF!</v>
          </cell>
          <cell r="E531">
            <v>0.62123826086956524</v>
          </cell>
        </row>
        <row r="532">
          <cell r="A532" t="str">
            <v>5590 - 0002</v>
          </cell>
          <cell r="B532" t="str">
            <v>Utilities - Operations</v>
          </cell>
          <cell r="C532">
            <v>23000</v>
          </cell>
          <cell r="D532" t="e">
            <v>#REF!</v>
          </cell>
          <cell r="E532" t="e">
            <v>#N/A</v>
          </cell>
        </row>
        <row r="533">
          <cell r="A533" t="str">
            <v>5590 - 0005</v>
          </cell>
          <cell r="B533" t="str">
            <v>Utilities - Cordova Lake Dam</v>
          </cell>
          <cell r="D533" t="e">
            <v>#REF!</v>
          </cell>
          <cell r="E533" t="e">
            <v>#N/A</v>
          </cell>
        </row>
        <row r="534">
          <cell r="A534" t="str">
            <v>5590 - 0006</v>
          </cell>
          <cell r="B534" t="str">
            <v>Utilities - Round Lake Dam</v>
          </cell>
          <cell r="D534" t="e">
            <v>#REF!</v>
          </cell>
          <cell r="E534" t="e">
            <v>#N/A</v>
          </cell>
        </row>
        <row r="535">
          <cell r="A535" t="str">
            <v>5590 - 0007</v>
          </cell>
          <cell r="B535" t="str">
            <v>Utilities - Kashabog Lake Dam</v>
          </cell>
          <cell r="D535" t="e">
            <v>#REF!</v>
          </cell>
          <cell r="E535" t="e">
            <v>#N/A</v>
          </cell>
        </row>
        <row r="536">
          <cell r="A536" t="str">
            <v>5590 - 0009</v>
          </cell>
          <cell r="B536" t="str">
            <v>Utilities - McGeachie Conservation</v>
          </cell>
          <cell r="D536" t="e">
            <v>#REF!</v>
          </cell>
          <cell r="E536" t="e">
            <v>#N/A</v>
          </cell>
        </row>
        <row r="537">
          <cell r="A537" t="str">
            <v>5590 - 0010</v>
          </cell>
          <cell r="B537" t="str">
            <v>Utilities - Crowe Bridge Area</v>
          </cell>
          <cell r="D537" t="e">
            <v>#REF!</v>
          </cell>
          <cell r="E537" t="e">
            <v>#N/A</v>
          </cell>
        </row>
        <row r="538">
          <cell r="A538" t="str">
            <v>5600</v>
          </cell>
          <cell r="B538" t="str">
            <v>Property Taxes - Not Assigned to Departments</v>
          </cell>
          <cell r="D538" t="e">
            <v>#REF!</v>
          </cell>
          <cell r="E538" t="e">
            <v>#N/A</v>
          </cell>
        </row>
        <row r="539">
          <cell r="A539" t="str">
            <v>5600 - 0001</v>
          </cell>
          <cell r="B539" t="str">
            <v>Property Taxes - Administration</v>
          </cell>
          <cell r="D539" t="e">
            <v>#REF!</v>
          </cell>
          <cell r="E539">
            <v>0.79458031205619373</v>
          </cell>
        </row>
        <row r="540">
          <cell r="A540" t="str">
            <v>5600 - 0002</v>
          </cell>
          <cell r="B540" t="str">
            <v>Property Taxes - Operations</v>
          </cell>
          <cell r="C540">
            <v>6259.77</v>
          </cell>
          <cell r="D540" t="e">
            <v>#REF!</v>
          </cell>
          <cell r="E540" t="e">
            <v>#N/A</v>
          </cell>
        </row>
        <row r="541">
          <cell r="A541" t="str">
            <v>5600 - 0003</v>
          </cell>
          <cell r="B541" t="str">
            <v>Property Taxes - Source Water Protection</v>
          </cell>
          <cell r="D541" t="e">
            <v>#REF!</v>
          </cell>
          <cell r="E541" t="e">
            <v>#N/A</v>
          </cell>
        </row>
        <row r="542">
          <cell r="A542" t="str">
            <v>5600 - 0004</v>
          </cell>
          <cell r="B542" t="str">
            <v>Property Taxes - Generic Regulations</v>
          </cell>
          <cell r="D542" t="e">
            <v>#REF!</v>
          </cell>
          <cell r="E542" t="e">
            <v>#N/A</v>
          </cell>
        </row>
        <row r="543">
          <cell r="A543" t="str">
            <v>5600 - 0005</v>
          </cell>
          <cell r="B543" t="str">
            <v>Property Taxes - Cordova Lake Dam</v>
          </cell>
          <cell r="D543" t="e">
            <v>#REF!</v>
          </cell>
          <cell r="E543" t="e">
            <v>#N/A</v>
          </cell>
        </row>
        <row r="544">
          <cell r="A544" t="str">
            <v>5600 - 0006</v>
          </cell>
          <cell r="B544" t="str">
            <v>Property Taxes - Round Lake Dam</v>
          </cell>
          <cell r="D544" t="e">
            <v>#REF!</v>
          </cell>
          <cell r="E544" t="e">
            <v>#N/A</v>
          </cell>
        </row>
        <row r="545">
          <cell r="A545" t="str">
            <v>5600 - 0007</v>
          </cell>
          <cell r="B545" t="str">
            <v>Property Taxes - Kashabog Lake Dam</v>
          </cell>
          <cell r="D545" t="e">
            <v>#REF!</v>
          </cell>
          <cell r="E545" t="e">
            <v>#N/A</v>
          </cell>
        </row>
        <row r="546">
          <cell r="A546" t="str">
            <v>5600 - 0008</v>
          </cell>
          <cell r="B546" t="str">
            <v>Property Taxes - Hydro Plant</v>
          </cell>
          <cell r="D546" t="e">
            <v>#REF!</v>
          </cell>
          <cell r="E546" t="e">
            <v>#N/A</v>
          </cell>
        </row>
        <row r="547">
          <cell r="A547" t="str">
            <v>5600 - 0009</v>
          </cell>
          <cell r="B547" t="str">
            <v>Property Taxes - McGeachie Conservation</v>
          </cell>
          <cell r="D547" t="e">
            <v>#REF!</v>
          </cell>
          <cell r="E547" t="e">
            <v>#N/A</v>
          </cell>
        </row>
        <row r="548">
          <cell r="A548" t="str">
            <v>5600 - 0010</v>
          </cell>
          <cell r="B548" t="str">
            <v>Property Taxes - Crowe Bridge Area</v>
          </cell>
          <cell r="D548" t="e">
            <v>#REF!</v>
          </cell>
          <cell r="E548" t="e">
            <v>#N/A</v>
          </cell>
        </row>
        <row r="549">
          <cell r="A549" t="str">
            <v>5600 - 0011</v>
          </cell>
          <cell r="B549" t="str">
            <v>Property Taxes - Lands</v>
          </cell>
          <cell r="C549">
            <v>4349</v>
          </cell>
          <cell r="D549" t="e">
            <v>#REF!</v>
          </cell>
          <cell r="E549" t="e">
            <v>#N/A</v>
          </cell>
        </row>
        <row r="550">
          <cell r="A550" t="str">
            <v>5600 - 0012</v>
          </cell>
          <cell r="B550" t="str">
            <v>Property Taxes - Special Projects - Other</v>
          </cell>
          <cell r="D550" t="e">
            <v>#REF!</v>
          </cell>
          <cell r="E550" t="e">
            <v>#N/A</v>
          </cell>
        </row>
        <row r="551">
          <cell r="A551" t="str">
            <v>5620</v>
          </cell>
          <cell r="B551" t="str">
            <v>Gauge Operations General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5620 - 0002</v>
          </cell>
          <cell r="B552" t="str">
            <v>Gauge Operations General - Operations</v>
          </cell>
          <cell r="D552" t="e">
            <v>#REF!</v>
          </cell>
          <cell r="E552" t="e">
            <v>#N/A</v>
          </cell>
        </row>
        <row r="553">
          <cell r="A553" t="str">
            <v>5640</v>
          </cell>
          <cell r="B553" t="str">
            <v>Capital Expenses - Not Assigned to Departments</v>
          </cell>
          <cell r="D553" t="e">
            <v>#REF!</v>
          </cell>
          <cell r="E553" t="e">
            <v>#N/A</v>
          </cell>
        </row>
        <row r="554">
          <cell r="A554" t="str">
            <v>5640 - 0002</v>
          </cell>
          <cell r="B554" t="str">
            <v>Capital Expenses - Operations</v>
          </cell>
          <cell r="D554" t="e">
            <v>#REF!</v>
          </cell>
          <cell r="E554" t="e">
            <v>#N/A</v>
          </cell>
        </row>
        <row r="555">
          <cell r="A555" t="str">
            <v>5640 - 0009</v>
          </cell>
          <cell r="B555" t="str">
            <v>Capital Expenses - McGeachie Conservation</v>
          </cell>
          <cell r="D555" t="e">
            <v>#REF!</v>
          </cell>
          <cell r="E555" t="e">
            <v>#N/A</v>
          </cell>
        </row>
        <row r="556">
          <cell r="A556" t="str">
            <v>5640 - 0010</v>
          </cell>
          <cell r="B556" t="str">
            <v>Capital Expenses - Crowe Bridge Area</v>
          </cell>
          <cell r="D556" t="e">
            <v>#REF!</v>
          </cell>
          <cell r="E556" t="e">
            <v>#N/A</v>
          </cell>
        </row>
        <row r="557">
          <cell r="A557" t="str">
            <v>5640 - 0011</v>
          </cell>
          <cell r="B557" t="str">
            <v>Capital Expenses - Lands</v>
          </cell>
          <cell r="D557" t="e">
            <v>#REF!</v>
          </cell>
          <cell r="E557" t="e">
            <v>#N/A</v>
          </cell>
        </row>
        <row r="558">
          <cell r="A558" t="str">
            <v>5680</v>
          </cell>
          <cell r="B558" t="str">
            <v>Dam operations - Not Assigned to Departments</v>
          </cell>
          <cell r="D558" t="e">
            <v>#REF!</v>
          </cell>
          <cell r="E558">
            <v>0.47292307692307695</v>
          </cell>
        </row>
        <row r="559">
          <cell r="A559" t="str">
            <v>5680 - 0002</v>
          </cell>
          <cell r="B559" t="str">
            <v>Dam operations - Operations</v>
          </cell>
          <cell r="C559">
            <v>13000</v>
          </cell>
          <cell r="D559" t="e">
            <v>#REF!</v>
          </cell>
          <cell r="E559" t="e">
            <v>#N/A</v>
          </cell>
        </row>
        <row r="560">
          <cell r="A560" t="str">
            <v>5680 - 0011</v>
          </cell>
          <cell r="B560" t="str">
            <v>Dam operations - Lands</v>
          </cell>
          <cell r="D560" t="e">
            <v>#REF!</v>
          </cell>
          <cell r="E560" t="e">
            <v>#N/A</v>
          </cell>
        </row>
        <row r="561">
          <cell r="A561" t="str">
            <v>5690</v>
          </cell>
          <cell r="B561" t="str">
            <v>Conservation area expense - Not Assigned to Departments</v>
          </cell>
          <cell r="D561" t="e">
            <v>#REF!</v>
          </cell>
          <cell r="E561" t="e">
            <v>#N/A</v>
          </cell>
        </row>
        <row r="562">
          <cell r="A562" t="str">
            <v>5690 - 0001</v>
          </cell>
          <cell r="B562" t="str">
            <v>Conservation area expense - Administration</v>
          </cell>
          <cell r="D562" t="e">
            <v>#REF!</v>
          </cell>
          <cell r="E562" t="e">
            <v>#N/A</v>
          </cell>
        </row>
        <row r="563">
          <cell r="A563" t="str">
            <v>5690 - 0002</v>
          </cell>
          <cell r="B563" t="str">
            <v>Conservation area expense - Operations</v>
          </cell>
          <cell r="D563" t="e">
            <v>#REF!</v>
          </cell>
          <cell r="E563" t="e">
            <v>#N/A</v>
          </cell>
        </row>
        <row r="564">
          <cell r="A564" t="str">
            <v>5690 - 0009</v>
          </cell>
          <cell r="B564" t="str">
            <v>Conservation area expense - McGeachie Conservation</v>
          </cell>
          <cell r="D564" t="e">
            <v>#REF!</v>
          </cell>
          <cell r="E564" t="e">
            <v>#N/A</v>
          </cell>
        </row>
        <row r="565">
          <cell r="A565" t="str">
            <v>5690 - 0010</v>
          </cell>
          <cell r="B565" t="str">
            <v>Conservation area expense - Crowe Bridge Area</v>
          </cell>
          <cell r="D565" t="e">
            <v>#REF!</v>
          </cell>
          <cell r="E565" t="e">
            <v>#N/A</v>
          </cell>
        </row>
        <row r="566">
          <cell r="A566" t="str">
            <v>5690 - 0011</v>
          </cell>
          <cell r="B566" t="str">
            <v>Conservation area expense - Lands</v>
          </cell>
          <cell r="C566">
            <v>2000</v>
          </cell>
          <cell r="D566" t="e">
            <v>#REF!</v>
          </cell>
          <cell r="E566" t="e">
            <v>#N/A</v>
          </cell>
        </row>
        <row r="567">
          <cell r="A567" t="str">
            <v>5700</v>
          </cell>
          <cell r="B567" t="str">
            <v>General Expense - Other - Not Assigned to Departments</v>
          </cell>
          <cell r="D567" t="e">
            <v>#REF!</v>
          </cell>
          <cell r="E567">
            <v>0.71398666666666666</v>
          </cell>
        </row>
        <row r="568">
          <cell r="A568" t="str">
            <v>5700 - 0001</v>
          </cell>
          <cell r="B568" t="str">
            <v>General Expense - Other - Administration</v>
          </cell>
          <cell r="C568">
            <v>750</v>
          </cell>
          <cell r="D568" t="e">
            <v>#REF!</v>
          </cell>
          <cell r="E568" t="e">
            <v>#N/A</v>
          </cell>
        </row>
        <row r="569">
          <cell r="A569" t="str">
            <v>5700 - 0002</v>
          </cell>
          <cell r="B569" t="str">
            <v>General Expense - Other - Operations</v>
          </cell>
          <cell r="D569" t="e">
            <v>#REF!</v>
          </cell>
          <cell r="E569" t="e">
            <v>#N/A</v>
          </cell>
        </row>
        <row r="570">
          <cell r="A570" t="str">
            <v>5700 - 0003</v>
          </cell>
          <cell r="B570" t="str">
            <v>General Expense - Other - Source Water Protection</v>
          </cell>
          <cell r="D570" t="e">
            <v>#REF!</v>
          </cell>
          <cell r="E570" t="e">
            <v>#N/A</v>
          </cell>
        </row>
        <row r="571">
          <cell r="A571" t="str">
            <v>5700 - 0004</v>
          </cell>
          <cell r="B571" t="str">
            <v>General Expense - Other - Generic Regulations</v>
          </cell>
          <cell r="D571" t="e">
            <v>#REF!</v>
          </cell>
          <cell r="E571" t="e">
            <v>#N/A</v>
          </cell>
        </row>
        <row r="572">
          <cell r="A572" t="str">
            <v>5700 - 0005</v>
          </cell>
          <cell r="B572" t="str">
            <v>General Expense - Other - Cordova Lake Dam</v>
          </cell>
          <cell r="D572" t="e">
            <v>#REF!</v>
          </cell>
          <cell r="E572" t="e">
            <v>#N/A</v>
          </cell>
        </row>
        <row r="573">
          <cell r="A573" t="str">
            <v>5700 - 0006</v>
          </cell>
          <cell r="B573" t="str">
            <v>General Expense - Other - Round Lake Dam</v>
          </cell>
          <cell r="D573" t="e">
            <v>#REF!</v>
          </cell>
          <cell r="E573" t="e">
            <v>#N/A</v>
          </cell>
        </row>
        <row r="574">
          <cell r="A574" t="str">
            <v>5700 - 0007</v>
          </cell>
          <cell r="B574" t="str">
            <v>General Expense - Other - Kashabog Lake Dam</v>
          </cell>
          <cell r="D574" t="e">
            <v>#REF!</v>
          </cell>
          <cell r="E574" t="e">
            <v>#N/A</v>
          </cell>
        </row>
        <row r="575">
          <cell r="A575" t="str">
            <v>5700 - 0008</v>
          </cell>
          <cell r="B575" t="str">
            <v>General Expense - Other - Hydro Plant</v>
          </cell>
          <cell r="D575" t="e">
            <v>#REF!</v>
          </cell>
          <cell r="E575" t="e">
            <v>#N/A</v>
          </cell>
        </row>
        <row r="576">
          <cell r="A576" t="str">
            <v>5700 - 0009</v>
          </cell>
          <cell r="B576" t="str">
            <v>General Expense - Other - McGeachie Conservation</v>
          </cell>
          <cell r="C576">
            <v>9200</v>
          </cell>
          <cell r="D576" t="e">
            <v>#REF!</v>
          </cell>
          <cell r="E576" t="e">
            <v>#N/A</v>
          </cell>
        </row>
        <row r="577">
          <cell r="A577" t="str">
            <v>5700 - 0010</v>
          </cell>
          <cell r="B577" t="str">
            <v>General Expense - Other - Crowe Bridge Area</v>
          </cell>
          <cell r="D577" t="e">
            <v>#REF!</v>
          </cell>
          <cell r="E577" t="e">
            <v>#N/A</v>
          </cell>
        </row>
        <row r="578">
          <cell r="A578" t="str">
            <v>5700 - 0011</v>
          </cell>
          <cell r="B578" t="str">
            <v>General Expense - Other - Lands</v>
          </cell>
          <cell r="D578" t="e">
            <v>#REF!</v>
          </cell>
          <cell r="E578" t="e">
            <v>#N/A</v>
          </cell>
        </row>
        <row r="579">
          <cell r="A579" t="str">
            <v>5700 - 0012</v>
          </cell>
          <cell r="B579" t="str">
            <v>General Expense - Other - Special Projects - Other</v>
          </cell>
          <cell r="D579" t="e">
            <v>#REF!</v>
          </cell>
          <cell r="E579" t="e">
            <v>#N/A</v>
          </cell>
        </row>
        <row r="580">
          <cell r="A580" t="str">
            <v>5702</v>
          </cell>
          <cell r="B580" t="str">
            <v>PGMN Wells Expenses - Not Assigned to Departments</v>
          </cell>
          <cell r="D580" t="e">
            <v>#REF!</v>
          </cell>
          <cell r="E580" t="e">
            <v>#N/A</v>
          </cell>
        </row>
        <row r="581">
          <cell r="A581" t="str">
            <v>5702 - 0001</v>
          </cell>
          <cell r="B581" t="str">
            <v>PGMN Wells Expenses - Administration</v>
          </cell>
          <cell r="D581" t="e">
            <v>#REF!</v>
          </cell>
          <cell r="E581" t="e">
            <v>#N/A</v>
          </cell>
        </row>
        <row r="582">
          <cell r="A582" t="str">
            <v>5702 - 0002</v>
          </cell>
          <cell r="B582" t="str">
            <v>PGMN Wells Expenses - Operations</v>
          </cell>
          <cell r="D582" t="e">
            <v>#REF!</v>
          </cell>
          <cell r="E582" t="e">
            <v>#N/A</v>
          </cell>
        </row>
        <row r="583">
          <cell r="A583" t="str">
            <v>5702 - 0003</v>
          </cell>
          <cell r="B583" t="str">
            <v>PGMN Wells Expenses - Source Water Protection</v>
          </cell>
          <cell r="D583" t="e">
            <v>#REF!</v>
          </cell>
          <cell r="E583" t="e">
            <v>#N/A</v>
          </cell>
        </row>
        <row r="584">
          <cell r="A584" t="str">
            <v>5705</v>
          </cell>
          <cell r="B584" t="str">
            <v>Benthics Summer Program - Not Assigned to Departments</v>
          </cell>
          <cell r="D584" t="e">
            <v>#REF!</v>
          </cell>
          <cell r="E584" t="e">
            <v>#N/A</v>
          </cell>
        </row>
        <row r="585">
          <cell r="A585" t="str">
            <v>5705 - 0001</v>
          </cell>
          <cell r="B585" t="str">
            <v>Benthics Summer Program - Administration</v>
          </cell>
          <cell r="D585" t="e">
            <v>#REF!</v>
          </cell>
          <cell r="E585" t="e">
            <v>#N/A</v>
          </cell>
        </row>
        <row r="586">
          <cell r="A586" t="str">
            <v>5705 - 0002</v>
          </cell>
          <cell r="B586" t="str">
            <v>Benthics Summer Program - Operations</v>
          </cell>
          <cell r="D586" t="e">
            <v>#REF!</v>
          </cell>
          <cell r="E586" t="e">
            <v>#N/A</v>
          </cell>
        </row>
        <row r="587">
          <cell r="A587" t="str">
            <v>5705 - 0012</v>
          </cell>
          <cell r="B587" t="str">
            <v>Benthics Summer Program - Special Projects</v>
          </cell>
          <cell r="C587">
            <v>3063</v>
          </cell>
          <cell r="D587" t="e">
            <v>#REF!</v>
          </cell>
          <cell r="E587" t="e">
            <v>#N/A</v>
          </cell>
        </row>
        <row r="588">
          <cell r="A588" t="str">
            <v>5707</v>
          </cell>
          <cell r="B588" t="str">
            <v>TD Friends of the Environment Grant - Not Assigned to Departments</v>
          </cell>
          <cell r="D588" t="e">
            <v>#REF!</v>
          </cell>
          <cell r="E588" t="e">
            <v>#N/A</v>
          </cell>
        </row>
        <row r="589">
          <cell r="A589" t="str">
            <v>5707 - 0001</v>
          </cell>
          <cell r="B589" t="str">
            <v>TD Friends of the Environment Grant - Administration</v>
          </cell>
          <cell r="D589" t="e">
            <v>#REF!</v>
          </cell>
          <cell r="E589" t="e">
            <v>#N/A</v>
          </cell>
        </row>
        <row r="590">
          <cell r="A590" t="str">
            <v>5707 - 0009</v>
          </cell>
          <cell r="B590" t="str">
            <v>TD Friends of the Environment Grant - McGeachie Conservation</v>
          </cell>
          <cell r="D590" t="e">
            <v>#REF!</v>
          </cell>
          <cell r="E590" t="e">
            <v>#N/A</v>
          </cell>
        </row>
        <row r="591">
          <cell r="A591" t="str">
            <v>5710</v>
          </cell>
          <cell r="B591" t="str">
            <v>Generic Regulations Expense - Not Assigned to Departments</v>
          </cell>
          <cell r="D591" t="e">
            <v>#REF!</v>
          </cell>
          <cell r="E591" t="e">
            <v>#N/A</v>
          </cell>
        </row>
        <row r="592">
          <cell r="A592" t="str">
            <v>5710 - 0004</v>
          </cell>
          <cell r="B592" t="str">
            <v>Generic Regulations Expense - Generic Regulations</v>
          </cell>
          <cell r="C592">
            <v>300</v>
          </cell>
          <cell r="D592" t="e">
            <v>#REF!</v>
          </cell>
          <cell r="E592" t="e">
            <v>#N/A</v>
          </cell>
        </row>
        <row r="593">
          <cell r="A593" t="str">
            <v>5715 - 0013</v>
          </cell>
          <cell r="B593" t="str">
            <v>RMO related Exoenditures</v>
          </cell>
        </row>
        <row r="594">
          <cell r="A594" t="str">
            <v>5720</v>
          </cell>
          <cell r="B594" t="str">
            <v>Uniforms - Not Assigned to Departments</v>
          </cell>
          <cell r="D594" t="e">
            <v>#REF!</v>
          </cell>
          <cell r="E594" t="e">
            <v>#N/A</v>
          </cell>
        </row>
        <row r="595">
          <cell r="A595" t="str">
            <v>5720 - 0001</v>
          </cell>
          <cell r="B595" t="str">
            <v>Uniforms - Administration</v>
          </cell>
          <cell r="D595" t="e">
            <v>#REF!</v>
          </cell>
          <cell r="E595" t="e">
            <v>#N/A</v>
          </cell>
        </row>
        <row r="596">
          <cell r="A596" t="str">
            <v>5720 - 0002</v>
          </cell>
          <cell r="B596" t="str">
            <v>Uniforms - Operations</v>
          </cell>
          <cell r="D596" t="e">
            <v>#REF!</v>
          </cell>
          <cell r="E596" t="e">
            <v>#N/A</v>
          </cell>
        </row>
        <row r="597">
          <cell r="A597" t="str">
            <v>5720 - 0003</v>
          </cell>
          <cell r="B597" t="str">
            <v>Uniforms - Source Water Protection</v>
          </cell>
          <cell r="D597" t="e">
            <v>#REF!</v>
          </cell>
          <cell r="E597" t="e">
            <v>#N/A</v>
          </cell>
        </row>
        <row r="598">
          <cell r="A598" t="str">
            <v>5720 - 0004</v>
          </cell>
          <cell r="B598" t="str">
            <v>Uniforms - Generic Regulations</v>
          </cell>
          <cell r="C598">
            <v>1250</v>
          </cell>
          <cell r="D598" t="e">
            <v>#REF!</v>
          </cell>
          <cell r="E598" t="e">
            <v>#N/A</v>
          </cell>
        </row>
        <row r="599">
          <cell r="A599" t="str">
            <v>5878</v>
          </cell>
          <cell r="B599" t="str">
            <v>Crowe Bridge expenses - general - Not Assigned to Departments</v>
          </cell>
          <cell r="D599" t="e">
            <v>#REF!</v>
          </cell>
          <cell r="E599" t="e">
            <v>#N/A</v>
          </cell>
        </row>
        <row r="600">
          <cell r="A600" t="str">
            <v>5878 - 0002</v>
          </cell>
          <cell r="B600" t="str">
            <v>Crowe Bridge expenses - general - Operations</v>
          </cell>
          <cell r="D600" t="e">
            <v>#REF!</v>
          </cell>
          <cell r="E600" t="e">
            <v>#N/A</v>
          </cell>
        </row>
        <row r="601">
          <cell r="A601" t="str">
            <v>5878 - 0010</v>
          </cell>
          <cell r="B601" t="str">
            <v>Crowe Bridge expenses - general - Crowe Bridge Area</v>
          </cell>
          <cell r="D601" t="e">
            <v>#REF!</v>
          </cell>
          <cell r="E601" t="e">
            <v>#N/A</v>
          </cell>
        </row>
        <row r="602">
          <cell r="A602" t="str">
            <v>5900</v>
          </cell>
          <cell r="B602" t="str">
            <v>Amortization - Not Assigned to Departments</v>
          </cell>
          <cell r="D602" t="e">
            <v>#REF!</v>
          </cell>
          <cell r="E602" t="e">
            <v>#N/A</v>
          </cell>
        </row>
        <row r="603">
          <cell r="A603" t="str">
            <v>5900 - 0001</v>
          </cell>
          <cell r="B603" t="str">
            <v>Amortization - Administration</v>
          </cell>
          <cell r="D603" t="e">
            <v>#REF!</v>
          </cell>
          <cell r="E603" t="e">
            <v>#N/A</v>
          </cell>
        </row>
        <row r="604">
          <cell r="A604" t="str">
            <v>5900 - 0002</v>
          </cell>
          <cell r="B604" t="str">
            <v>Amortization - Operations</v>
          </cell>
          <cell r="D604" t="e">
            <v>#REF!</v>
          </cell>
          <cell r="E604" t="e">
            <v>#N/A</v>
          </cell>
        </row>
        <row r="605">
          <cell r="A605" t="str">
            <v>5900 - 0003</v>
          </cell>
          <cell r="B605" t="str">
            <v>Amortization - Source Water Protection</v>
          </cell>
          <cell r="D605" t="e">
            <v>#REF!</v>
          </cell>
          <cell r="E605" t="e">
            <v>#N/A</v>
          </cell>
        </row>
        <row r="606">
          <cell r="A606" t="str">
            <v>5900 - 0004</v>
          </cell>
          <cell r="B606" t="str">
            <v>Amortization - Generic Regulations</v>
          </cell>
          <cell r="D606" t="e">
            <v>#REF!</v>
          </cell>
          <cell r="E606" t="e">
            <v>#N/A</v>
          </cell>
        </row>
        <row r="607">
          <cell r="A607" t="str">
            <v>5900 - 0005</v>
          </cell>
          <cell r="B607" t="str">
            <v>Amortization - Cordova Lake Dam</v>
          </cell>
          <cell r="D607" t="e">
            <v>#REF!</v>
          </cell>
          <cell r="E607" t="e">
            <v>#N/A</v>
          </cell>
        </row>
        <row r="608">
          <cell r="A608" t="str">
            <v>5900 - 0006</v>
          </cell>
          <cell r="B608" t="str">
            <v>Amortization - Round Lake Dam</v>
          </cell>
          <cell r="D608" t="e">
            <v>#REF!</v>
          </cell>
          <cell r="E608" t="e">
            <v>#N/A</v>
          </cell>
        </row>
        <row r="609">
          <cell r="A609" t="str">
            <v>5900 - 0007</v>
          </cell>
          <cell r="B609" t="str">
            <v>Amortization - Kashabog Lake Dam</v>
          </cell>
          <cell r="D609" t="e">
            <v>#REF!</v>
          </cell>
          <cell r="E609" t="e">
            <v>#N/A</v>
          </cell>
        </row>
        <row r="610">
          <cell r="A610" t="str">
            <v>5900 - 0008</v>
          </cell>
          <cell r="B610" t="str">
            <v>Amortization - Hydro Plant</v>
          </cell>
          <cell r="D610" t="e">
            <v>#REF!</v>
          </cell>
          <cell r="E610" t="e">
            <v>#N/A</v>
          </cell>
        </row>
        <row r="611">
          <cell r="A611" t="str">
            <v>5900 - 0009</v>
          </cell>
          <cell r="B611" t="str">
            <v>Amortization - McGeachie Conservation</v>
          </cell>
          <cell r="D611" t="e">
            <v>#REF!</v>
          </cell>
          <cell r="E611" t="e">
            <v>#N/A</v>
          </cell>
        </row>
        <row r="612">
          <cell r="A612" t="str">
            <v>5900 - 0010</v>
          </cell>
          <cell r="B612" t="str">
            <v>Amortization - Crowe Bridge Area</v>
          </cell>
          <cell r="D612" t="e">
            <v>#REF!</v>
          </cell>
          <cell r="E612" t="e">
            <v>#N/A</v>
          </cell>
        </row>
        <row r="613">
          <cell r="A613" t="str">
            <v>5900 - 0011</v>
          </cell>
          <cell r="B613" t="str">
            <v>Amortization - Lands</v>
          </cell>
          <cell r="D613" t="e">
            <v>#REF!</v>
          </cell>
          <cell r="E613" t="e">
            <v>#N/A</v>
          </cell>
        </row>
        <row r="614">
          <cell r="A614" t="str">
            <v>5900 - 0012</v>
          </cell>
          <cell r="B614" t="str">
            <v>Amortization - Special Projects - Other</v>
          </cell>
        </row>
        <row r="618">
          <cell r="C618">
            <v>2365001.4700000002</v>
          </cell>
          <cell r="D618" t="e">
            <v>#REF!</v>
          </cell>
          <cell r="E618" t="e">
            <v>#N/A</v>
          </cell>
        </row>
        <row r="620">
          <cell r="C620">
            <v>1167173.4700000002</v>
          </cell>
        </row>
      </sheetData>
      <sheetData sheetId="4">
        <row r="9">
          <cell r="C9">
            <v>60267</v>
          </cell>
          <cell r="G9">
            <v>60267</v>
          </cell>
        </row>
        <row r="10">
          <cell r="C10">
            <v>711892</v>
          </cell>
          <cell r="G10">
            <v>757307</v>
          </cell>
        </row>
        <row r="11">
          <cell r="C11">
            <v>24013.5</v>
          </cell>
        </row>
        <row r="12">
          <cell r="C12">
            <v>4000</v>
          </cell>
          <cell r="G12">
            <v>4000</v>
          </cell>
        </row>
        <row r="13">
          <cell r="C13">
            <v>15921</v>
          </cell>
          <cell r="G13">
            <v>20772</v>
          </cell>
        </row>
        <row r="14">
          <cell r="C14">
            <v>18193</v>
          </cell>
          <cell r="G14">
            <v>18193</v>
          </cell>
        </row>
        <row r="15">
          <cell r="C15">
            <v>7130</v>
          </cell>
          <cell r="G15">
            <v>6413.3</v>
          </cell>
        </row>
        <row r="18">
          <cell r="C18">
            <v>3600</v>
          </cell>
          <cell r="G18">
            <v>0</v>
          </cell>
        </row>
        <row r="19">
          <cell r="C19">
            <v>5836</v>
          </cell>
          <cell r="G19">
            <v>8937.5</v>
          </cell>
        </row>
        <row r="20">
          <cell r="C20">
            <v>500</v>
          </cell>
          <cell r="G20">
            <v>300</v>
          </cell>
        </row>
        <row r="21">
          <cell r="C21">
            <v>32250</v>
          </cell>
          <cell r="G21">
            <v>32737</v>
          </cell>
        </row>
        <row r="38">
          <cell r="C38">
            <v>20916</v>
          </cell>
          <cell r="G38">
            <v>17041.36</v>
          </cell>
        </row>
        <row r="39">
          <cell r="C39">
            <v>1405</v>
          </cell>
          <cell r="G39">
            <v>700</v>
          </cell>
        </row>
        <row r="40">
          <cell r="C40">
            <v>4463</v>
          </cell>
          <cell r="G40">
            <v>2995.81</v>
          </cell>
        </row>
        <row r="41">
          <cell r="C41">
            <v>25004</v>
          </cell>
          <cell r="G41">
            <v>19495.63</v>
          </cell>
        </row>
        <row r="42">
          <cell r="C42">
            <v>87134</v>
          </cell>
          <cell r="G42">
            <v>54118</v>
          </cell>
        </row>
        <row r="45">
          <cell r="C45">
            <v>2520</v>
          </cell>
          <cell r="G45">
            <v>0</v>
          </cell>
        </row>
        <row r="47">
          <cell r="C47">
            <v>932</v>
          </cell>
          <cell r="G47">
            <v>1011.8</v>
          </cell>
        </row>
        <row r="48">
          <cell r="C48">
            <v>4361</v>
          </cell>
          <cell r="G48">
            <v>4215.8</v>
          </cell>
        </row>
        <row r="49">
          <cell r="C49">
            <v>1528</v>
          </cell>
          <cell r="G49">
            <v>1200</v>
          </cell>
        </row>
        <row r="50">
          <cell r="C50">
            <v>404</v>
          </cell>
          <cell r="G50">
            <v>400</v>
          </cell>
        </row>
        <row r="51">
          <cell r="C51">
            <v>2200</v>
          </cell>
          <cell r="G51">
            <v>2000</v>
          </cell>
        </row>
        <row r="53">
          <cell r="C53">
            <v>7780</v>
          </cell>
          <cell r="G53">
            <v>9088</v>
          </cell>
        </row>
        <row r="54">
          <cell r="C54">
            <v>5196</v>
          </cell>
          <cell r="G54">
            <v>4028</v>
          </cell>
        </row>
        <row r="55">
          <cell r="C55">
            <v>6011</v>
          </cell>
          <cell r="G55">
            <v>5425</v>
          </cell>
        </row>
        <row r="57">
          <cell r="C57">
            <v>2400</v>
          </cell>
          <cell r="G57">
            <v>0</v>
          </cell>
        </row>
        <row r="58">
          <cell r="C58">
            <v>1700</v>
          </cell>
          <cell r="G58">
            <v>1812</v>
          </cell>
        </row>
        <row r="59">
          <cell r="C59">
            <v>2176</v>
          </cell>
          <cell r="G59">
            <v>1976</v>
          </cell>
        </row>
        <row r="60">
          <cell r="C60">
            <v>246</v>
          </cell>
          <cell r="G60">
            <v>0</v>
          </cell>
        </row>
        <row r="61">
          <cell r="C61">
            <v>10239</v>
          </cell>
          <cell r="G61">
            <v>12255</v>
          </cell>
        </row>
        <row r="62">
          <cell r="C62">
            <v>984</v>
          </cell>
          <cell r="G62">
            <v>400</v>
          </cell>
        </row>
        <row r="63">
          <cell r="C63">
            <v>6922</v>
          </cell>
          <cell r="G63">
            <v>7352</v>
          </cell>
        </row>
        <row r="64">
          <cell r="C64">
            <v>1078123.5</v>
          </cell>
        </row>
        <row r="84">
          <cell r="C84">
            <v>130658</v>
          </cell>
          <cell r="G84">
            <v>130159.78</v>
          </cell>
        </row>
        <row r="85">
          <cell r="C85">
            <v>9587</v>
          </cell>
          <cell r="G85">
            <v>8950.76</v>
          </cell>
        </row>
        <row r="86">
          <cell r="C86">
            <v>3181</v>
          </cell>
          <cell r="G86">
            <v>3036.8</v>
          </cell>
        </row>
        <row r="87">
          <cell r="C87">
            <v>3322</v>
          </cell>
          <cell r="G87">
            <v>3080.71</v>
          </cell>
        </row>
        <row r="88">
          <cell r="C88">
            <v>5281</v>
          </cell>
          <cell r="G88">
            <v>5418.05</v>
          </cell>
        </row>
        <row r="89">
          <cell r="C89">
            <v>11372</v>
          </cell>
          <cell r="G89">
            <v>11723.120106666667</v>
          </cell>
        </row>
        <row r="90">
          <cell r="C90">
            <v>19768</v>
          </cell>
          <cell r="G90">
            <v>17471.55904</v>
          </cell>
        </row>
        <row r="91">
          <cell r="C91">
            <v>6010.81</v>
          </cell>
          <cell r="G91">
            <v>6326.3805333333339</v>
          </cell>
        </row>
        <row r="92">
          <cell r="C92">
            <v>340.18</v>
          </cell>
          <cell r="G92">
            <v>359.95077333333336</v>
          </cell>
        </row>
        <row r="93">
          <cell r="C93">
            <v>113.93</v>
          </cell>
          <cell r="G93">
            <v>123.62042666666666</v>
          </cell>
        </row>
        <row r="94">
          <cell r="C94">
            <v>117.51</v>
          </cell>
          <cell r="G94">
            <v>123.67525333333334</v>
          </cell>
        </row>
        <row r="95">
          <cell r="C95">
            <v>186.74</v>
          </cell>
          <cell r="G95">
            <v>216.90800000000002</v>
          </cell>
        </row>
        <row r="96">
          <cell r="C96">
            <v>5491.83</v>
          </cell>
          <cell r="G96">
            <v>4840.8794133333331</v>
          </cell>
        </row>
        <row r="97">
          <cell r="C97">
            <v>310.27</v>
          </cell>
          <cell r="G97">
            <v>271.44682666666671</v>
          </cell>
        </row>
        <row r="98">
          <cell r="C98">
            <v>104.12</v>
          </cell>
          <cell r="G98">
            <v>89.874613333333329</v>
          </cell>
        </row>
        <row r="99">
          <cell r="C99">
            <v>107.35</v>
          </cell>
          <cell r="G99">
            <v>94.61712</v>
          </cell>
        </row>
        <row r="100">
          <cell r="C100">
            <v>170.65</v>
          </cell>
          <cell r="G100">
            <v>165.89178666666666</v>
          </cell>
        </row>
        <row r="101">
          <cell r="C101">
            <v>2004.09</v>
          </cell>
          <cell r="G101">
            <v>3089.3456000000001</v>
          </cell>
        </row>
        <row r="102">
          <cell r="C102">
            <v>113.03</v>
          </cell>
          <cell r="G102">
            <v>175.59610666666666</v>
          </cell>
        </row>
        <row r="103">
          <cell r="C103">
            <v>37.99</v>
          </cell>
          <cell r="G103">
            <v>59.445813333333334</v>
          </cell>
        </row>
        <row r="104">
          <cell r="C104">
            <v>39.15</v>
          </cell>
          <cell r="G104">
            <v>60.391573333333341</v>
          </cell>
        </row>
        <row r="105">
          <cell r="C105">
            <v>62.26</v>
          </cell>
          <cell r="G105">
            <v>105.85658666666666</v>
          </cell>
        </row>
        <row r="106">
          <cell r="C106">
            <v>20737.39</v>
          </cell>
          <cell r="G106">
            <v>21557.680853333331</v>
          </cell>
        </row>
        <row r="107">
          <cell r="C107">
            <v>1157.18</v>
          </cell>
          <cell r="G107">
            <v>1226.0476266666667</v>
          </cell>
        </row>
        <row r="108">
          <cell r="C108">
            <v>383.18</v>
          </cell>
          <cell r="G108">
            <v>412.31024000000002</v>
          </cell>
        </row>
        <row r="109">
          <cell r="C109">
            <v>405.23</v>
          </cell>
          <cell r="G109">
            <v>421.71301333333338</v>
          </cell>
        </row>
        <row r="110">
          <cell r="C110">
            <v>644.32000000000005</v>
          </cell>
          <cell r="G110">
            <v>739.85845333333327</v>
          </cell>
        </row>
        <row r="119">
          <cell r="C119">
            <v>16000</v>
          </cell>
          <cell r="G119">
            <v>16448</v>
          </cell>
        </row>
        <row r="120">
          <cell r="C120">
            <v>13000</v>
          </cell>
          <cell r="G120">
            <v>13000</v>
          </cell>
        </row>
        <row r="121">
          <cell r="C121">
            <v>7000</v>
          </cell>
          <cell r="G121">
            <v>7000</v>
          </cell>
        </row>
        <row r="127">
          <cell r="C127">
            <v>2500</v>
          </cell>
          <cell r="G127">
            <v>4000</v>
          </cell>
        </row>
        <row r="129">
          <cell r="C129">
            <v>3459.36</v>
          </cell>
          <cell r="G129">
            <v>3556.22</v>
          </cell>
        </row>
        <row r="130">
          <cell r="C130">
            <v>137.25</v>
          </cell>
          <cell r="G130">
            <v>141.09</v>
          </cell>
        </row>
        <row r="131">
          <cell r="C131">
            <v>62.5</v>
          </cell>
          <cell r="G131">
            <v>64.25</v>
          </cell>
        </row>
        <row r="132">
          <cell r="C132">
            <v>50.22</v>
          </cell>
          <cell r="G132">
            <v>75.709999999999994</v>
          </cell>
        </row>
        <row r="133">
          <cell r="C133">
            <v>73.650000000000006</v>
          </cell>
          <cell r="G133">
            <v>51.63</v>
          </cell>
        </row>
        <row r="134">
          <cell r="C134">
            <v>2715.72</v>
          </cell>
          <cell r="G134">
            <v>2812.5668800000003</v>
          </cell>
        </row>
        <row r="136">
          <cell r="C136">
            <v>10000</v>
          </cell>
          <cell r="G136">
            <v>12500</v>
          </cell>
        </row>
        <row r="137">
          <cell r="C137">
            <v>0</v>
          </cell>
        </row>
        <row r="138">
          <cell r="C138">
            <v>266766</v>
          </cell>
          <cell r="G138">
            <v>226127.6</v>
          </cell>
        </row>
        <row r="139">
          <cell r="C139">
            <v>12509.68</v>
          </cell>
          <cell r="G139">
            <v>13473.680746666669</v>
          </cell>
        </row>
        <row r="140">
          <cell r="C140">
            <v>4208</v>
          </cell>
          <cell r="G140">
            <v>4652.3579199999995</v>
          </cell>
        </row>
        <row r="141">
          <cell r="C141">
            <v>4339.37</v>
          </cell>
          <cell r="G141">
            <v>4654.2768533333328</v>
          </cell>
        </row>
        <row r="142">
          <cell r="C142">
            <v>6898.24</v>
          </cell>
          <cell r="G142">
            <v>8162.9916266666669</v>
          </cell>
        </row>
        <row r="143">
          <cell r="C143">
            <v>20891.11</v>
          </cell>
          <cell r="G143">
            <v>25759.322453333334</v>
          </cell>
        </row>
        <row r="144">
          <cell r="C144">
            <v>13530.17</v>
          </cell>
          <cell r="G144">
            <v>21777.549493333332</v>
          </cell>
        </row>
        <row r="145">
          <cell r="C145">
            <v>2866.24</v>
          </cell>
          <cell r="G145">
            <v>3700</v>
          </cell>
        </row>
        <row r="147">
          <cell r="C147">
            <v>6000</v>
          </cell>
          <cell r="G147">
            <v>3500</v>
          </cell>
        </row>
        <row r="148">
          <cell r="C148">
            <v>953.7</v>
          </cell>
          <cell r="G148">
            <v>987.71267999999998</v>
          </cell>
        </row>
        <row r="149">
          <cell r="C149">
            <v>892.47</v>
          </cell>
          <cell r="G149">
            <v>1800</v>
          </cell>
        </row>
        <row r="150">
          <cell r="C150">
            <v>1800</v>
          </cell>
          <cell r="G150">
            <v>1800</v>
          </cell>
        </row>
        <row r="151">
          <cell r="C151">
            <v>7250</v>
          </cell>
          <cell r="G151">
            <v>2500</v>
          </cell>
        </row>
        <row r="152">
          <cell r="C152">
            <v>1250</v>
          </cell>
          <cell r="G152">
            <v>1000</v>
          </cell>
        </row>
        <row r="153">
          <cell r="C153">
            <v>300</v>
          </cell>
          <cell r="G153">
            <v>1000</v>
          </cell>
        </row>
        <row r="157">
          <cell r="C157">
            <v>1078123.02</v>
          </cell>
          <cell r="G157">
            <v>1054440.8031066665</v>
          </cell>
        </row>
      </sheetData>
      <sheetData sheetId="5"/>
      <sheetData sheetId="6"/>
      <sheetData sheetId="7">
        <row r="10">
          <cell r="C10">
            <v>3865</v>
          </cell>
          <cell r="G10">
            <v>2558</v>
          </cell>
        </row>
        <row r="11">
          <cell r="C11">
            <v>100</v>
          </cell>
          <cell r="G11">
            <v>100</v>
          </cell>
        </row>
        <row r="12">
          <cell r="C12">
            <v>2500</v>
          </cell>
          <cell r="G12">
            <v>1500</v>
          </cell>
        </row>
        <row r="13">
          <cell r="C13">
            <v>2499</v>
          </cell>
          <cell r="G13">
            <v>2499</v>
          </cell>
        </row>
        <row r="14">
          <cell r="C14">
            <v>11085</v>
          </cell>
          <cell r="G14">
            <v>9654</v>
          </cell>
        </row>
        <row r="15">
          <cell r="C15">
            <v>20049</v>
          </cell>
        </row>
        <row r="20">
          <cell r="C20">
            <v>1500</v>
          </cell>
          <cell r="G20">
            <v>1500</v>
          </cell>
        </row>
        <row r="21">
          <cell r="C21">
            <v>4349</v>
          </cell>
          <cell r="G21">
            <v>4311.37032</v>
          </cell>
        </row>
        <row r="22">
          <cell r="C22">
            <v>2000</v>
          </cell>
          <cell r="G22">
            <v>2000</v>
          </cell>
        </row>
        <row r="23">
          <cell r="C23">
            <v>9200</v>
          </cell>
          <cell r="G23">
            <v>8500</v>
          </cell>
        </row>
        <row r="24">
          <cell r="C24">
            <v>3000</v>
          </cell>
          <cell r="G24">
            <v>0</v>
          </cell>
        </row>
        <row r="25">
          <cell r="C25">
            <v>20049</v>
          </cell>
          <cell r="G25">
            <v>16311.37032</v>
          </cell>
        </row>
      </sheetData>
      <sheetData sheetId="8"/>
      <sheetData sheetId="9"/>
      <sheetData sheetId="10"/>
      <sheetData sheetId="11">
        <row r="10">
          <cell r="C10">
            <v>56234</v>
          </cell>
          <cell r="G10">
            <v>57946.57</v>
          </cell>
        </row>
        <row r="11">
          <cell r="C11">
            <v>13468</v>
          </cell>
          <cell r="G11">
            <v>13930</v>
          </cell>
        </row>
        <row r="12">
          <cell r="C12">
            <v>0</v>
          </cell>
        </row>
        <row r="13">
          <cell r="C13">
            <v>9110</v>
          </cell>
        </row>
        <row r="14">
          <cell r="C14">
            <v>78812</v>
          </cell>
        </row>
        <row r="24">
          <cell r="C24">
            <v>9110</v>
          </cell>
          <cell r="G24">
            <v>9110</v>
          </cell>
        </row>
        <row r="28">
          <cell r="C28">
            <v>9003.09</v>
          </cell>
          <cell r="G28">
            <v>8256</v>
          </cell>
        </row>
        <row r="30">
          <cell r="C30">
            <v>36514.400000000001</v>
          </cell>
          <cell r="G30">
            <v>37533.599999999999</v>
          </cell>
        </row>
        <row r="31">
          <cell r="C31">
            <v>2119.66</v>
          </cell>
          <cell r="G31">
            <v>2180.7580800000001</v>
          </cell>
        </row>
        <row r="32">
          <cell r="C32">
            <v>708.83</v>
          </cell>
          <cell r="G32">
            <v>748.85002666666674</v>
          </cell>
        </row>
        <row r="33">
          <cell r="C33">
            <v>730.93</v>
          </cell>
          <cell r="G33">
            <v>749.1378666666667</v>
          </cell>
        </row>
        <row r="34">
          <cell r="C34">
            <v>1162.1400000000001</v>
          </cell>
          <cell r="G34">
            <v>1313.8662400000001</v>
          </cell>
        </row>
        <row r="35">
          <cell r="C35">
            <v>3510.72</v>
          </cell>
          <cell r="G35">
            <v>3706.693866666667</v>
          </cell>
        </row>
        <row r="36">
          <cell r="C36">
            <v>2483.85</v>
          </cell>
          <cell r="G36">
            <v>3458.2057066666666</v>
          </cell>
        </row>
        <row r="37">
          <cell r="C37">
            <v>9268</v>
          </cell>
          <cell r="G37">
            <v>9632</v>
          </cell>
        </row>
        <row r="38">
          <cell r="C38">
            <v>464.22</v>
          </cell>
          <cell r="G38">
            <v>474.20612000000006</v>
          </cell>
        </row>
        <row r="39">
          <cell r="C39">
            <v>209.36</v>
          </cell>
          <cell r="G39">
            <v>210.94559999999998</v>
          </cell>
        </row>
        <row r="40">
          <cell r="C40">
            <v>178.88</v>
          </cell>
          <cell r="G40">
            <v>176.97020000000001</v>
          </cell>
        </row>
        <row r="41">
          <cell r="C41">
            <v>284.45999999999998</v>
          </cell>
          <cell r="G41">
            <v>310.39431999999999</v>
          </cell>
        </row>
        <row r="42">
          <cell r="C42">
            <v>3063</v>
          </cell>
          <cell r="G42">
            <v>3125</v>
          </cell>
        </row>
        <row r="44">
          <cell r="C44">
            <v>78811.540000000023</v>
          </cell>
          <cell r="G44">
            <v>80986.628026666673</v>
          </cell>
        </row>
      </sheetData>
      <sheetData sheetId="12">
        <row r="11">
          <cell r="C11">
            <v>31901</v>
          </cell>
          <cell r="F11">
            <v>17310</v>
          </cell>
        </row>
        <row r="12">
          <cell r="C12">
            <v>34008</v>
          </cell>
          <cell r="F12">
            <v>41207.99</v>
          </cell>
        </row>
        <row r="13">
          <cell r="C13">
            <v>25000</v>
          </cell>
          <cell r="F13">
            <v>32500</v>
          </cell>
        </row>
        <row r="15">
          <cell r="C15">
            <v>0</v>
          </cell>
          <cell r="F15">
            <v>9810</v>
          </cell>
        </row>
        <row r="18">
          <cell r="C18">
            <v>17149</v>
          </cell>
          <cell r="F18">
            <v>16500</v>
          </cell>
        </row>
        <row r="25">
          <cell r="F25">
            <v>19620</v>
          </cell>
        </row>
        <row r="26">
          <cell r="C26">
            <v>34008</v>
          </cell>
          <cell r="F26">
            <v>41207.99</v>
          </cell>
        </row>
        <row r="27">
          <cell r="C27">
            <v>25000</v>
          </cell>
          <cell r="F27">
            <v>32500</v>
          </cell>
        </row>
        <row r="30">
          <cell r="C30">
            <v>3000</v>
          </cell>
          <cell r="F30">
            <v>2000</v>
          </cell>
        </row>
        <row r="33">
          <cell r="C33">
            <v>3800</v>
          </cell>
        </row>
        <row r="34">
          <cell r="F34">
            <v>5500</v>
          </cell>
        </row>
        <row r="35">
          <cell r="C35">
            <v>42250</v>
          </cell>
          <cell r="F35">
            <v>16500</v>
          </cell>
        </row>
      </sheetData>
      <sheetData sheetId="13"/>
      <sheetData sheetId="14"/>
      <sheetData sheetId="15">
        <row r="18">
          <cell r="G18">
            <v>19620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zed Budget"/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/>
      <sheetData sheetId="4">
        <row r="9">
          <cell r="G9">
            <v>60267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2"/>
  <sheetViews>
    <sheetView tabSelected="1" zoomScaleNormal="100" workbookViewId="0">
      <selection activeCell="F17" sqref="F17"/>
    </sheetView>
  </sheetViews>
  <sheetFormatPr defaultRowHeight="12.75" x14ac:dyDescent="0.2"/>
  <cols>
    <col min="1" max="1" width="42.140625" customWidth="1"/>
    <col min="2" max="2" width="16.85546875" customWidth="1"/>
    <col min="3" max="3" width="21.5703125" customWidth="1"/>
    <col min="4" max="4" width="16" customWidth="1"/>
    <col min="5" max="5" width="16.28515625" customWidth="1"/>
    <col min="6" max="6" width="14.140625" customWidth="1"/>
    <col min="7" max="8" width="14" bestFit="1" customWidth="1"/>
    <col min="9" max="9" width="14.140625" customWidth="1"/>
  </cols>
  <sheetData>
    <row r="2" spans="1:8" x14ac:dyDescent="0.2">
      <c r="G2" s="17"/>
      <c r="H2" s="84"/>
    </row>
    <row r="3" spans="1:8" x14ac:dyDescent="0.2">
      <c r="G3" s="17"/>
      <c r="H3" s="84"/>
    </row>
    <row r="4" spans="1:8" ht="20.25" thickBot="1" x14ac:dyDescent="0.35">
      <c r="A4" s="224" t="s">
        <v>481</v>
      </c>
      <c r="B4" s="224"/>
      <c r="C4" s="224"/>
      <c r="G4" s="17"/>
      <c r="H4" s="84"/>
    </row>
    <row r="5" spans="1:8" ht="13.5" thickTop="1" x14ac:dyDescent="0.2">
      <c r="A5" s="17"/>
      <c r="G5" s="17"/>
      <c r="H5" s="84"/>
    </row>
    <row r="6" spans="1:8" x14ac:dyDescent="0.2">
      <c r="A6" s="17"/>
      <c r="G6" s="17"/>
      <c r="H6" s="84"/>
    </row>
    <row r="8" spans="1:8" ht="17.25" thickBot="1" x14ac:dyDescent="0.3">
      <c r="A8" s="223" t="s">
        <v>482</v>
      </c>
      <c r="B8" s="223"/>
      <c r="C8" s="223"/>
      <c r="F8" s="175"/>
    </row>
    <row r="9" spans="1:8" ht="13.5" thickTop="1" x14ac:dyDescent="0.2"/>
    <row r="10" spans="1:8" x14ac:dyDescent="0.2">
      <c r="B10" s="3" t="s">
        <v>483</v>
      </c>
      <c r="C10" s="3" t="s">
        <v>1</v>
      </c>
      <c r="D10" s="3"/>
      <c r="E10" s="3"/>
    </row>
    <row r="11" spans="1:8" x14ac:dyDescent="0.2">
      <c r="A11" s="17" t="s">
        <v>16</v>
      </c>
      <c r="B11" s="28">
        <f>+'[1]Water Operations'!C9</f>
        <v>60267</v>
      </c>
      <c r="C11" s="28">
        <f>+'[1]Water Operations'!G9</f>
        <v>60267</v>
      </c>
      <c r="D11" s="84"/>
      <c r="E11" s="84"/>
    </row>
    <row r="12" spans="1:8" x14ac:dyDescent="0.2">
      <c r="A12" s="17" t="s">
        <v>20</v>
      </c>
      <c r="B12" s="28">
        <f>+'[1]Water Operations'!C10+'[1]Land Operations'!C10</f>
        <v>715757</v>
      </c>
      <c r="C12" s="28">
        <f>+'[1]Water Operations'!G10+'[1]Land Operations'!G10</f>
        <v>759865</v>
      </c>
      <c r="D12" s="84"/>
      <c r="E12" s="84"/>
      <c r="F12" s="17"/>
    </row>
    <row r="13" spans="1:8" x14ac:dyDescent="0.2">
      <c r="A13" s="17" t="s">
        <v>24</v>
      </c>
      <c r="B13" s="28">
        <f>+'[1]Water Operations'!C38+'[1]Water Operations'!C39+'[1]Water Operations'!C40+'[1]Water Operations'!C41+'[1]Water Operations'!C42+'[1]Water Operations'!C45+'[1]Water Operations'!C47+'[1]Water Operations'!C48+'[1]Water Operations'!C49+'[1]Water Operations'!C50+'[1]Water Operations'!C51+'[1]Water Operations'!C54+'[1]Water Operations'!C53+'[1]Water Operations'!C55+'[1]Water Operations'!C57+'[1]Water Operations'!C58+'[1]Water Operations'!C59+'[1]Water Operations'!C60+'[1]Water Operations'!C61+'[1]Water Operations'!C62+'[1]Water Operations'!C63</f>
        <v>194521</v>
      </c>
      <c r="C13" s="28">
        <f>+'[1]Water Operations'!G38+'[1]Water Operations'!G39+'[1]Water Operations'!G40+'[1]Water Operations'!G41+'[1]Water Operations'!G42+'[1]Water Operations'!G45+'[1]Water Operations'!G47+'[1]Water Operations'!G48+'[1]Water Operations'!G49+'[1]Water Operations'!G50+'[1]Water Operations'!G51+'[1]Water Operations'!G53+'[1]Water Operations'!G54+'[1]Water Operations'!G55+'[1]Water Operations'!G57+'[1]Water Operations'!G58+'[1]Water Operations'!G59+'[1]Water Operations'!G60+'[1]Water Operations'!G61+'[1]Water Operations'!G62+'[1]Water Operations'!G63</f>
        <v>145514.40000000002</v>
      </c>
      <c r="D13" s="84"/>
      <c r="E13" s="84"/>
    </row>
    <row r="14" spans="1:8" x14ac:dyDescent="0.2">
      <c r="A14" s="17" t="s">
        <v>27</v>
      </c>
      <c r="B14" s="28">
        <f>+'[1]Water Operations'!C15+'[1]Water Operations'!C18+'[1]Water Operations'!C19</f>
        <v>16566</v>
      </c>
      <c r="C14" s="28">
        <f>+'[1]Water Operations'!G15+'[1]Water Operations'!G18+'[1]Water Operations'!G19</f>
        <v>15350.8</v>
      </c>
      <c r="D14" s="84"/>
      <c r="E14" s="84"/>
      <c r="F14" s="17"/>
    </row>
    <row r="15" spans="1:8" x14ac:dyDescent="0.2">
      <c r="A15" s="17" t="s">
        <v>30</v>
      </c>
      <c r="B15" s="28">
        <f>+'[1]Water Operations'!C12+'[1]Water Operations'!C13+'[1]Water Operations'!C14</f>
        <v>38114</v>
      </c>
      <c r="C15" s="28">
        <f>+'[1]Water Operations'!G12+'[1]Water Operations'!G13+'[1]Water Operations'!G14</f>
        <v>42965</v>
      </c>
      <c r="D15" s="84"/>
      <c r="E15" s="84"/>
    </row>
    <row r="16" spans="1:8" x14ac:dyDescent="0.2">
      <c r="A16" s="17" t="s">
        <v>33</v>
      </c>
      <c r="B16" s="28">
        <f>+'[1]Special Projects'!C10</f>
        <v>56234</v>
      </c>
      <c r="C16" s="28">
        <f>+'[1]Special Projects'!G10</f>
        <v>57946.57</v>
      </c>
      <c r="D16" s="84"/>
      <c r="E16" s="84"/>
    </row>
    <row r="17" spans="1:7" x14ac:dyDescent="0.2">
      <c r="A17" s="17" t="s">
        <v>36</v>
      </c>
      <c r="B17" s="28">
        <f>+'[1]Water Operations'!C20+'[1]Water Operations'!C21+'[1]Land Operations'!C14+'[1]Land Operations'!C13+'[1]Land Operations'!C12+'[1]Land Operations'!C11</f>
        <v>48934</v>
      </c>
      <c r="C17" s="28">
        <f>+'[1]Water Operations'!G20+'[1]Water Operations'!G21+'[1]Land Operations'!G12+'[1]Land Operations'!G13+'[1]Land Operations'!G14+'[1]Land Operations'!G11</f>
        <v>46790</v>
      </c>
      <c r="D17" s="84"/>
      <c r="F17" s="17"/>
    </row>
    <row r="18" spans="1:7" x14ac:dyDescent="0.2">
      <c r="A18" s="17" t="s">
        <v>17</v>
      </c>
      <c r="B18" s="28">
        <f>+'[1]Water Operations'!C11</f>
        <v>24013.5</v>
      </c>
      <c r="C18" s="28"/>
      <c r="D18" s="84"/>
      <c r="F18" s="17"/>
    </row>
    <row r="19" spans="1:7" x14ac:dyDescent="0.2">
      <c r="B19" s="27"/>
      <c r="G19" s="17"/>
    </row>
    <row r="20" spans="1:7" x14ac:dyDescent="0.2">
      <c r="A20" s="3" t="s">
        <v>484</v>
      </c>
      <c r="B20" s="27"/>
      <c r="F20" s="44"/>
    </row>
    <row r="21" spans="1:7" x14ac:dyDescent="0.2">
      <c r="A21" s="17" t="s">
        <v>485</v>
      </c>
      <c r="B21" s="28">
        <f>+'[1]capital '!C11+'[1]capital '!C12+'[1]capital '!C13</f>
        <v>90909</v>
      </c>
      <c r="C21" s="28">
        <f>+'[1]capital '!F11+'[1]capital '!F12+'[1]capital '!F13</f>
        <v>91017.989999999991</v>
      </c>
      <c r="D21" s="84"/>
      <c r="E21" s="84"/>
      <c r="G21" s="17"/>
    </row>
    <row r="22" spans="1:7" x14ac:dyDescent="0.2">
      <c r="A22" s="17" t="s">
        <v>17</v>
      </c>
      <c r="B22" s="28">
        <f>+'[1]capital '!C14+'[1]capital '!C18</f>
        <v>17149</v>
      </c>
      <c r="C22" s="28">
        <f>+'[1]capital '!F18</f>
        <v>16500</v>
      </c>
      <c r="D22" s="84"/>
      <c r="E22" s="84"/>
      <c r="F22" s="44"/>
      <c r="G22" s="17"/>
    </row>
    <row r="23" spans="1:7" x14ac:dyDescent="0.2">
      <c r="A23" s="17" t="s">
        <v>486</v>
      </c>
      <c r="B23" s="28">
        <f>+'[1]capital '!C15+'[1]capital '!C16+'[1]capital '!C17</f>
        <v>0</v>
      </c>
      <c r="C23" s="28">
        <f>+'[1]capital '!F15</f>
        <v>9810</v>
      </c>
      <c r="D23" s="84"/>
      <c r="E23" s="84"/>
      <c r="F23" s="44"/>
      <c r="G23" s="17"/>
    </row>
    <row r="24" spans="1:7" x14ac:dyDescent="0.2">
      <c r="A24" s="17"/>
      <c r="B24" s="28"/>
      <c r="C24" s="28"/>
      <c r="D24" s="84"/>
      <c r="E24" s="84"/>
      <c r="F24" s="44"/>
      <c r="G24" s="17"/>
    </row>
    <row r="25" spans="1:7" x14ac:dyDescent="0.2">
      <c r="A25" s="176" t="s">
        <v>487</v>
      </c>
      <c r="B25" s="177">
        <f>SUM(B11:B24)</f>
        <v>1262464.5</v>
      </c>
      <c r="C25" s="177">
        <f>SUM(C11:C24)</f>
        <v>1246026.76</v>
      </c>
      <c r="D25" s="178"/>
      <c r="E25" s="178"/>
      <c r="F25" s="44"/>
      <c r="G25" s="17"/>
    </row>
    <row r="27" spans="1:7" ht="17.25" thickBot="1" x14ac:dyDescent="0.3">
      <c r="A27" s="223" t="s">
        <v>488</v>
      </c>
      <c r="B27" s="223"/>
      <c r="C27" s="223"/>
      <c r="G27" s="84"/>
    </row>
    <row r="28" spans="1:7" ht="13.5" thickTop="1" x14ac:dyDescent="0.2">
      <c r="G28" s="27"/>
    </row>
    <row r="29" spans="1:7" x14ac:dyDescent="0.2">
      <c r="A29" s="17"/>
      <c r="B29" s="179" t="s">
        <v>483</v>
      </c>
      <c r="C29" s="179" t="s">
        <v>1</v>
      </c>
      <c r="D29" s="179"/>
      <c r="E29" s="179"/>
    </row>
    <row r="30" spans="1:7" x14ac:dyDescent="0.2">
      <c r="A30" s="3" t="s">
        <v>172</v>
      </c>
      <c r="B30" s="84"/>
      <c r="C30" s="84"/>
      <c r="D30" s="84"/>
      <c r="E30" s="84"/>
    </row>
    <row r="31" spans="1:7" x14ac:dyDescent="0.2">
      <c r="A31" s="180" t="s">
        <v>489</v>
      </c>
      <c r="B31" s="28"/>
      <c r="C31" s="28"/>
      <c r="D31" s="84"/>
      <c r="E31" s="84"/>
    </row>
    <row r="32" spans="1:7" x14ac:dyDescent="0.2">
      <c r="A32" s="181" t="s">
        <v>195</v>
      </c>
      <c r="B32" s="28">
        <f>+'[1]Water Operations'!C84+'[1]Water Operations'!C85+'[1]Water Operations'!C86+'[1]Water Operations'!C87+'[1]Water Operations'!C88+'[1]Water Operations'!C89+'[1]Water Operations'!C90+'[1]Water Operations'!C91+'[1]Water Operations'!C92+'[1]Water Operations'!C93+'[1]Water Operations'!C94+'[1]Water Operations'!C95+'[1]Water Operations'!C96+'[1]Water Operations'!C97+'[1]Water Operations'!C98+'[1]Water Operations'!C99+'[1]Water Operations'!C100+'[1]Water Operations'!C101+'[1]Water Operations'!C102+'[1]Water Operations'!C103+'[1]Water Operations'!C104+'[1]Water Operations'!C105+'[1]Water Operations'!C106+'[1]Water Operations'!C107+'[1]Water Operations'!C108+'[1]Water Operations'!C109+'[1]Water Operations'!C110+'[1]Water Operations'!C138+'[1]Water Operations'!C139+'[1]Water Operations'!C140+'[1]Water Operations'!C141+'[1]Water Operations'!C142+'[1]Water Operations'!C143+'[1]Water Operations'!C144</f>
        <v>550848.78</v>
      </c>
      <c r="C32" s="28">
        <f>+'[1]Water Operations'!G84+'[1]Water Operations'!G85+'[1]Water Operations'!G86+'[1]Water Operations'!G87+'[1]Water Operations'!G88+'[1]Water Operations'!G89+'[1]Water Operations'!G90+'[1]Water Operations'!G91+'[1]Water Operations'!G92+'[1]Water Operations'!G93+'[1]Water Operations'!G94+'[1]Water Operations'!G95+'[1]Water Operations'!G96+'[1]Water Operations'!G97+'[1]Water Operations'!G98+'[1]Water Operations'!G99+'[1]Water Operations'!G100+'[1]Water Operations'!G101+'[1]Water Operations'!G102+'[1]Water Operations'!G103+'[1]Water Operations'!G104+'[1]Water Operations'!G105+'[1]Water Operations'!G106+'[1]Water Operations'!G107+'[1]Water Operations'!G108+'[1]Water Operations'!G109+'[1]Water Operations'!G110+'[1]Water Operations'!G138+'[1]Water Operations'!G139+'[1]Water Operations'!G140+'[1]Water Operations'!G141+'[1]Water Operations'!G142+'[1]Water Operations'!G143+'[1]Water Operations'!G144</f>
        <v>524910.04885333334</v>
      </c>
      <c r="D32" s="84"/>
      <c r="E32" s="84"/>
      <c r="F32" s="17"/>
    </row>
    <row r="33" spans="1:14" x14ac:dyDescent="0.2">
      <c r="A33" s="181" t="s">
        <v>177</v>
      </c>
      <c r="B33" s="28">
        <f>+'[1]Water Operations'!C119+'[1]Water Operations'!C120+'[1]Water Operations'!C121+'[1]Water Operations'!C127+'[1]Water Operations'!C136+'[1]Water Operations'!C137+'[1]Water Operations'!C145+'[1]Water Operations'!C148+'[1]Water Operations'!C147+'[1]Water Operations'!C149+'[1]Water Operations'!C151+'[1]Water Operations'!C152+'[1]Water Operations'!C153+'[1]Water Operations'!C150</f>
        <v>69812.41</v>
      </c>
      <c r="C33" s="28">
        <f>+'[1]Water Operations'!G119+'[1]Water Operations'!G120+'[1]Water Operations'!G121+'[1]Water Operations'!G127+'[1]Water Operations'!G136+'[1]Water Operations'!G137+'[1]Water Operations'!G145+'[1]Water Operations'!G147+'[1]Water Operations'!G148+'[1]Water Operations'!G149+'[1]Water Operations'!G150+'[1]Water Operations'!G151+'[1]Water Operations'!G152+'[1]Water Operations'!G153</f>
        <v>69235.712679999997</v>
      </c>
      <c r="D33" s="84"/>
      <c r="E33" s="84"/>
      <c r="F33" s="68"/>
    </row>
    <row r="34" spans="1:14" x14ac:dyDescent="0.2">
      <c r="A34" s="17"/>
      <c r="B34" s="28"/>
      <c r="C34" s="28"/>
      <c r="D34" s="84"/>
      <c r="E34" s="84"/>
    </row>
    <row r="35" spans="1:14" x14ac:dyDescent="0.2">
      <c r="A35" s="182" t="s">
        <v>490</v>
      </c>
      <c r="B35" s="183"/>
      <c r="C35" s="183"/>
      <c r="D35" s="184"/>
      <c r="E35" s="184"/>
      <c r="I35" s="17"/>
      <c r="M35" s="17"/>
    </row>
    <row r="36" spans="1:14" x14ac:dyDescent="0.2">
      <c r="A36" s="185" t="s">
        <v>491</v>
      </c>
      <c r="B36" s="183"/>
      <c r="C36" s="183"/>
      <c r="D36" s="184"/>
      <c r="E36" s="184"/>
      <c r="F36" s="17"/>
      <c r="J36" s="17"/>
    </row>
    <row r="37" spans="1:14" x14ac:dyDescent="0.2">
      <c r="A37" s="186" t="s">
        <v>195</v>
      </c>
      <c r="B37" s="183">
        <v>4617</v>
      </c>
      <c r="C37" s="183">
        <v>4698</v>
      </c>
      <c r="D37" s="184"/>
      <c r="E37" s="184"/>
      <c r="F37" s="17"/>
      <c r="J37" s="17"/>
    </row>
    <row r="38" spans="1:14" x14ac:dyDescent="0.2">
      <c r="A38" s="186" t="s">
        <v>177</v>
      </c>
      <c r="B38" s="183">
        <v>500</v>
      </c>
      <c r="C38" s="183">
        <v>500</v>
      </c>
      <c r="D38" s="184"/>
      <c r="E38" s="184"/>
      <c r="F38" s="17"/>
      <c r="J38" s="17"/>
    </row>
    <row r="39" spans="1:14" x14ac:dyDescent="0.2">
      <c r="B39" s="28"/>
      <c r="C39" s="28"/>
      <c r="D39" s="84"/>
      <c r="E39" s="84"/>
      <c r="J39" s="17"/>
    </row>
    <row r="40" spans="1:14" x14ac:dyDescent="0.2">
      <c r="A40" s="3" t="s">
        <v>192</v>
      </c>
      <c r="B40" s="28"/>
      <c r="C40" s="28"/>
      <c r="D40" s="84"/>
      <c r="E40" s="84"/>
      <c r="J40" s="17"/>
    </row>
    <row r="41" spans="1:14" x14ac:dyDescent="0.2">
      <c r="A41" s="17" t="s">
        <v>195</v>
      </c>
      <c r="B41" s="28">
        <f>+'[1]Special Projects'!C30+'[1]Special Projects'!C31+'[1]Special Projects'!C32+'[1]Special Projects'!C33+'[1]Special Projects'!C34+'[1]Special Projects'!C35+'[1]Special Projects'!C36</f>
        <v>47230.53</v>
      </c>
      <c r="C41" s="28">
        <f>+'[1]Special Projects'!G30+'[1]Special Projects'!G31+'[1]Special Projects'!G32+'[1]Special Projects'!G33+'[1]Special Projects'!G34+'[1]Special Projects'!G35+'[1]Special Projects'!G36</f>
        <v>49691.111786666668</v>
      </c>
      <c r="D41" s="84"/>
      <c r="E41" s="84"/>
      <c r="J41" s="17"/>
      <c r="N41" s="17"/>
    </row>
    <row r="42" spans="1:14" x14ac:dyDescent="0.2">
      <c r="A42" s="17" t="s">
        <v>177</v>
      </c>
      <c r="B42" s="28">
        <f>+'[1]Special Projects'!C28</f>
        <v>9003.09</v>
      </c>
      <c r="C42" s="28">
        <f>+'[1]Special Projects'!G28</f>
        <v>8256</v>
      </c>
      <c r="D42" s="84"/>
      <c r="E42" s="84"/>
    </row>
    <row r="43" spans="1:14" x14ac:dyDescent="0.2">
      <c r="B43" s="28"/>
      <c r="C43" s="28"/>
      <c r="D43" s="84"/>
      <c r="E43" s="84"/>
    </row>
    <row r="44" spans="1:14" x14ac:dyDescent="0.2">
      <c r="A44" s="3" t="s">
        <v>202</v>
      </c>
      <c r="B44" s="28"/>
      <c r="C44" s="28"/>
      <c r="D44" s="84"/>
      <c r="E44" s="84"/>
    </row>
    <row r="45" spans="1:14" x14ac:dyDescent="0.2">
      <c r="A45" s="187" t="s">
        <v>492</v>
      </c>
      <c r="B45" s="28"/>
      <c r="C45" s="28"/>
      <c r="D45" s="84"/>
      <c r="E45" s="84"/>
    </row>
    <row r="46" spans="1:14" x14ac:dyDescent="0.2">
      <c r="A46" s="181" t="s">
        <v>195</v>
      </c>
      <c r="B46" s="28">
        <f>+'[1]Water Operations'!C129+'[1]Water Operations'!C130+'[1]Water Operations'!C131+'[1]Water Operations'!C132+'[1]Water Operations'!C133</f>
        <v>3782.98</v>
      </c>
      <c r="C46" s="28">
        <f>+'[1]Water Operations'!G129+'[1]Water Operations'!G131+'[1]Water Operations'!G130+'[1]Water Operations'!G132+'[1]Water Operations'!G133</f>
        <v>3888.9</v>
      </c>
      <c r="D46" s="84"/>
      <c r="E46" s="84"/>
    </row>
    <row r="47" spans="1:14" x14ac:dyDescent="0.2">
      <c r="A47" s="181" t="s">
        <v>177</v>
      </c>
      <c r="B47" s="28">
        <f>+'[1]Water Operations'!C134+'[1]Land Operations'!C20+'[1]Land Operations'!C21+'[1]Land Operations'!C22+'[1]Land Operations'!C23+'[1]Land Operations'!C24</f>
        <v>22764.720000000001</v>
      </c>
      <c r="C47" s="28">
        <f>+'[1]Water Operations'!G134+'[1]Land Operations'!G20+'[1]Land Operations'!G21+'[1]Land Operations'!G22+'[1]Land Operations'!G23+'[1]Land Operations'!G24</f>
        <v>19123.9372</v>
      </c>
      <c r="D47" s="84"/>
      <c r="E47" s="84"/>
      <c r="F47" s="17"/>
    </row>
    <row r="48" spans="1:14" x14ac:dyDescent="0.2">
      <c r="B48" s="28"/>
      <c r="C48" s="28"/>
      <c r="D48" s="84"/>
      <c r="E48" s="84"/>
    </row>
    <row r="49" spans="1:8" x14ac:dyDescent="0.2">
      <c r="A49" s="3" t="s">
        <v>211</v>
      </c>
      <c r="B49" s="28"/>
      <c r="C49" s="28"/>
      <c r="D49" s="84"/>
      <c r="E49" s="84"/>
    </row>
    <row r="50" spans="1:8" x14ac:dyDescent="0.2">
      <c r="A50" s="187" t="s">
        <v>493</v>
      </c>
      <c r="B50" s="28"/>
      <c r="C50" s="28"/>
      <c r="D50" s="84"/>
      <c r="E50" s="84"/>
      <c r="F50" s="17"/>
      <c r="G50" s="44"/>
      <c r="H50" s="44"/>
    </row>
    <row r="51" spans="1:8" x14ac:dyDescent="0.2">
      <c r="A51" s="181" t="s">
        <v>195</v>
      </c>
      <c r="B51" s="28">
        <v>267907</v>
      </c>
      <c r="C51" s="28">
        <v>281007.11</v>
      </c>
      <c r="D51" s="84"/>
      <c r="E51" s="84"/>
      <c r="F51" s="17"/>
      <c r="H51" s="44"/>
    </row>
    <row r="52" spans="1:8" x14ac:dyDescent="0.2">
      <c r="A52" s="181" t="s">
        <v>177</v>
      </c>
      <c r="B52" s="28">
        <v>177940</v>
      </c>
      <c r="C52" s="28">
        <v>167388.46</v>
      </c>
      <c r="D52" s="84"/>
      <c r="E52" s="84"/>
      <c r="F52" s="17"/>
    </row>
    <row r="53" spans="1:8" x14ac:dyDescent="0.2">
      <c r="A53" s="187"/>
      <c r="B53" s="28"/>
      <c r="C53" s="28"/>
      <c r="D53" s="84"/>
      <c r="E53" s="84"/>
      <c r="F53" s="84"/>
      <c r="G53" s="44"/>
      <c r="H53" s="44"/>
    </row>
    <row r="54" spans="1:8" x14ac:dyDescent="0.2">
      <c r="A54" s="3" t="s">
        <v>484</v>
      </c>
      <c r="B54" s="28"/>
      <c r="C54" s="28"/>
      <c r="D54" s="84"/>
      <c r="E54" s="84"/>
      <c r="F54" s="84"/>
      <c r="G54" s="44"/>
      <c r="H54" s="44"/>
    </row>
    <row r="55" spans="1:8" x14ac:dyDescent="0.2">
      <c r="A55" s="17" t="s">
        <v>494</v>
      </c>
      <c r="B55" s="28">
        <f>+'[1]capital '!C35+'[1]capital '!C33+'[1]capital '!C30</f>
        <v>49050</v>
      </c>
      <c r="C55" s="28">
        <f>+'[1]capital '!F35+'[1]capital '!F33+'[1]capital '!F30</f>
        <v>18500</v>
      </c>
      <c r="D55" s="84"/>
      <c r="E55" s="84"/>
      <c r="F55" s="17"/>
      <c r="G55" s="44"/>
      <c r="H55" s="44"/>
    </row>
    <row r="56" spans="1:8" x14ac:dyDescent="0.2">
      <c r="A56" s="17" t="s">
        <v>495</v>
      </c>
      <c r="B56" s="28">
        <f>+'[1]capital '!C26+'[1]capital '!C27</f>
        <v>59008</v>
      </c>
      <c r="C56" s="28">
        <f>+'[1]capital '!F26+'[1]capital '!F27</f>
        <v>73707.989999999991</v>
      </c>
      <c r="D56" s="84"/>
      <c r="E56" s="84"/>
      <c r="F56" s="17"/>
      <c r="G56" s="44"/>
      <c r="H56" s="44"/>
    </row>
    <row r="57" spans="1:8" x14ac:dyDescent="0.2">
      <c r="A57" s="17" t="s">
        <v>496</v>
      </c>
      <c r="B57" s="28">
        <f>+'[1]capital '!C28+'[1]capital '!C29</f>
        <v>0</v>
      </c>
      <c r="C57" s="84">
        <f>+'[1]capital '!F34+'[1]capital '!F25</f>
        <v>25120</v>
      </c>
      <c r="D57" s="84"/>
      <c r="E57" s="84"/>
      <c r="F57" s="17"/>
      <c r="G57" s="44"/>
      <c r="H57" s="44"/>
    </row>
    <row r="58" spans="1:8" x14ac:dyDescent="0.2">
      <c r="A58" s="17"/>
      <c r="B58" s="28"/>
      <c r="C58" s="84"/>
      <c r="D58" s="84"/>
      <c r="E58" s="84"/>
      <c r="F58" s="17"/>
      <c r="G58" s="44"/>
      <c r="H58" s="44"/>
    </row>
    <row r="59" spans="1:8" x14ac:dyDescent="0.2">
      <c r="A59" s="3"/>
      <c r="B59" s="28"/>
      <c r="C59" s="84"/>
      <c r="D59" s="84"/>
      <c r="E59" s="84"/>
    </row>
    <row r="60" spans="1:8" x14ac:dyDescent="0.2">
      <c r="A60" s="176" t="s">
        <v>497</v>
      </c>
      <c r="B60" s="188">
        <f>SUM(B32:B59)</f>
        <v>1262464.51</v>
      </c>
      <c r="C60" s="177">
        <f>SUM(C32:C59)</f>
        <v>1246027.27052</v>
      </c>
      <c r="D60" s="178"/>
      <c r="E60" s="178"/>
    </row>
    <row r="63" spans="1:8" ht="17.25" thickBot="1" x14ac:dyDescent="0.3">
      <c r="A63" s="223" t="s">
        <v>498</v>
      </c>
      <c r="B63" s="223"/>
      <c r="C63" s="223"/>
    </row>
    <row r="64" spans="1:8" ht="13.5" thickTop="1" x14ac:dyDescent="0.2">
      <c r="C64" s="84"/>
      <c r="D64" s="84"/>
      <c r="E64" s="84"/>
    </row>
    <row r="65" spans="1:6" x14ac:dyDescent="0.2">
      <c r="A65" s="3" t="s">
        <v>499</v>
      </c>
      <c r="B65" s="189" t="s">
        <v>483</v>
      </c>
      <c r="C65" s="189" t="s">
        <v>1</v>
      </c>
      <c r="D65" s="189"/>
      <c r="E65" s="189"/>
    </row>
    <row r="66" spans="1:6" x14ac:dyDescent="0.2">
      <c r="A66" s="181" t="s">
        <v>500</v>
      </c>
      <c r="B66" s="28">
        <f>+'[1]Special Projects'!C13</f>
        <v>9110</v>
      </c>
      <c r="C66" s="28">
        <f>+'[1]Special Projects'!G24</f>
        <v>9110</v>
      </c>
      <c r="D66" s="84"/>
      <c r="E66" s="84"/>
    </row>
    <row r="67" spans="1:6" x14ac:dyDescent="0.2">
      <c r="A67" s="181" t="s">
        <v>177</v>
      </c>
      <c r="B67" s="28">
        <v>0</v>
      </c>
      <c r="C67" s="28">
        <v>0</v>
      </c>
      <c r="D67" s="84"/>
      <c r="E67" s="84"/>
    </row>
    <row r="68" spans="1:6" x14ac:dyDescent="0.2">
      <c r="A68" s="176" t="s">
        <v>501</v>
      </c>
      <c r="B68" s="188">
        <f>+B67+B66</f>
        <v>9110</v>
      </c>
      <c r="C68" s="188">
        <f>SUM(C66:C67)</f>
        <v>9110</v>
      </c>
      <c r="D68" s="93"/>
      <c r="E68" s="93"/>
    </row>
    <row r="69" spans="1:6" x14ac:dyDescent="0.2">
      <c r="B69" s="84"/>
      <c r="C69" s="84"/>
      <c r="D69" s="84"/>
      <c r="E69" s="84"/>
    </row>
    <row r="70" spans="1:6" ht="17.25" thickBot="1" x14ac:dyDescent="0.3">
      <c r="A70" s="223" t="s">
        <v>502</v>
      </c>
      <c r="B70" s="223"/>
      <c r="C70" s="223"/>
    </row>
    <row r="71" spans="1:6" ht="13.5" thickTop="1" x14ac:dyDescent="0.2">
      <c r="C71" s="84"/>
      <c r="D71" s="84"/>
      <c r="E71" s="84"/>
      <c r="F71" s="27"/>
    </row>
    <row r="72" spans="1:6" x14ac:dyDescent="0.2">
      <c r="A72" s="3" t="s">
        <v>499</v>
      </c>
      <c r="B72" s="84"/>
      <c r="C72" s="84"/>
      <c r="D72" s="84"/>
      <c r="E72" s="84"/>
      <c r="F72" s="27"/>
    </row>
    <row r="73" spans="1:6" x14ac:dyDescent="0.2">
      <c r="A73" s="181" t="s">
        <v>195</v>
      </c>
      <c r="B73" s="28">
        <f>+'[1]Special Projects'!C24</f>
        <v>9110</v>
      </c>
      <c r="C73" s="28">
        <f>+'[1]Special Projects'!G24</f>
        <v>9110</v>
      </c>
      <c r="D73" s="84"/>
      <c r="E73" s="84"/>
    </row>
    <row r="74" spans="1:6" x14ac:dyDescent="0.2">
      <c r="A74" s="181" t="s">
        <v>177</v>
      </c>
      <c r="B74" s="28">
        <v>0</v>
      </c>
      <c r="C74" s="28">
        <v>0</v>
      </c>
      <c r="D74" s="84"/>
      <c r="E74" s="84"/>
    </row>
    <row r="75" spans="1:6" x14ac:dyDescent="0.2">
      <c r="A75" s="176" t="s">
        <v>503</v>
      </c>
      <c r="B75" s="188">
        <f>+B74+B73</f>
        <v>9110</v>
      </c>
      <c r="C75" s="188">
        <f>SUM(C73:C74)</f>
        <v>9110</v>
      </c>
      <c r="D75" s="93"/>
      <c r="E75" s="93"/>
    </row>
    <row r="76" spans="1:6" x14ac:dyDescent="0.2">
      <c r="A76" s="3"/>
      <c r="B76" s="190"/>
      <c r="C76" s="190"/>
      <c r="D76" s="93"/>
      <c r="E76" s="93"/>
    </row>
    <row r="77" spans="1:6" x14ac:dyDescent="0.2">
      <c r="A77" s="3"/>
      <c r="B77" s="190"/>
      <c r="C77" s="190"/>
      <c r="D77" s="93"/>
      <c r="E77" s="93"/>
    </row>
    <row r="78" spans="1:6" x14ac:dyDescent="0.2">
      <c r="A78" s="3"/>
      <c r="B78" s="190"/>
      <c r="C78" s="190"/>
      <c r="D78" s="93"/>
      <c r="E78" s="93"/>
    </row>
    <row r="79" spans="1:6" ht="13.5" thickBot="1" x14ac:dyDescent="0.25">
      <c r="A79" s="191"/>
      <c r="B79" s="192"/>
      <c r="C79" s="193"/>
      <c r="D79" s="93"/>
      <c r="E79" s="93"/>
    </row>
    <row r="80" spans="1:6" x14ac:dyDescent="0.2">
      <c r="A80" s="3"/>
      <c r="B80" s="93"/>
      <c r="C80" s="93"/>
      <c r="D80" s="93"/>
      <c r="E80" s="93"/>
    </row>
    <row r="81" spans="1:9" x14ac:dyDescent="0.2">
      <c r="A81" s="3"/>
      <c r="B81" s="93"/>
      <c r="C81" s="93"/>
      <c r="D81" s="93"/>
      <c r="E81" s="93"/>
    </row>
    <row r="82" spans="1:9" ht="17.25" thickBot="1" x14ac:dyDescent="0.3">
      <c r="A82" s="223" t="s">
        <v>504</v>
      </c>
      <c r="B82" s="223"/>
      <c r="C82" s="223"/>
    </row>
    <row r="83" spans="1:9" ht="13.5" thickTop="1" x14ac:dyDescent="0.2">
      <c r="A83" s="3"/>
      <c r="C83" s="84"/>
      <c r="D83" s="84"/>
      <c r="E83" s="84"/>
    </row>
    <row r="84" spans="1:9" x14ac:dyDescent="0.2">
      <c r="A84" s="3" t="s">
        <v>505</v>
      </c>
      <c r="B84" s="189" t="s">
        <v>483</v>
      </c>
      <c r="C84" s="189" t="s">
        <v>1</v>
      </c>
      <c r="D84" s="189"/>
      <c r="E84" s="189"/>
    </row>
    <row r="85" spans="1:9" x14ac:dyDescent="0.2">
      <c r="A85" s="181" t="s">
        <v>506</v>
      </c>
      <c r="B85" s="28">
        <f>+'[1]Special Projects'!C11</f>
        <v>13468</v>
      </c>
      <c r="C85" s="28">
        <f>+'[1]Special Projects'!G11</f>
        <v>13930</v>
      </c>
      <c r="D85" s="84"/>
      <c r="E85" s="84"/>
    </row>
    <row r="86" spans="1:9" x14ac:dyDescent="0.2">
      <c r="A86" s="181" t="s">
        <v>507</v>
      </c>
      <c r="B86" s="28">
        <f>+'[1]Special Projects'!C12</f>
        <v>0</v>
      </c>
      <c r="C86" s="28">
        <v>0</v>
      </c>
      <c r="D86" s="84"/>
      <c r="E86" s="84"/>
    </row>
    <row r="87" spans="1:9" x14ac:dyDescent="0.2">
      <c r="A87" s="176" t="s">
        <v>508</v>
      </c>
      <c r="B87" s="177">
        <f>SUM(B85:B86)</f>
        <v>13468</v>
      </c>
      <c r="C87" s="188">
        <f>SUM(C85:C86)</f>
        <v>13930</v>
      </c>
      <c r="D87" s="93"/>
      <c r="E87" s="93"/>
    </row>
    <row r="88" spans="1:9" x14ac:dyDescent="0.2">
      <c r="A88" s="3"/>
      <c r="C88" s="84"/>
      <c r="D88" s="84"/>
      <c r="E88" s="84"/>
    </row>
    <row r="89" spans="1:9" ht="17.25" thickBot="1" x14ac:dyDescent="0.3">
      <c r="A89" s="223" t="s">
        <v>509</v>
      </c>
      <c r="B89" s="223"/>
      <c r="C89" s="223"/>
    </row>
    <row r="90" spans="1:9" ht="13.5" thickTop="1" x14ac:dyDescent="0.2"/>
    <row r="91" spans="1:9" x14ac:dyDescent="0.2">
      <c r="A91" s="3" t="s">
        <v>505</v>
      </c>
      <c r="B91" s="84"/>
      <c r="C91" s="84"/>
      <c r="D91" s="84"/>
      <c r="E91" s="84"/>
      <c r="H91" s="65"/>
      <c r="I91" s="84"/>
    </row>
    <row r="92" spans="1:9" x14ac:dyDescent="0.2">
      <c r="A92" s="181" t="s">
        <v>195</v>
      </c>
      <c r="B92" s="28">
        <f>+'[1]Special Projects'!C37+'[1]Special Projects'!C38+'[1]Special Projects'!C39+'[1]Special Projects'!C40+'[1]Special Projects'!C41</f>
        <v>10404.919999999998</v>
      </c>
      <c r="C92" s="28">
        <f>+'[1]Special Projects'!G37+'[1]Special Projects'!G38+'[1]Special Projects'!G39+'[1]Special Projects'!G40+'[1]Special Projects'!G41</f>
        <v>10804.516239999999</v>
      </c>
      <c r="D92" s="84"/>
      <c r="E92" s="84"/>
      <c r="G92" s="17"/>
      <c r="H92" s="93"/>
      <c r="I92" s="93"/>
    </row>
    <row r="93" spans="1:9" x14ac:dyDescent="0.2">
      <c r="A93" s="181" t="s">
        <v>177</v>
      </c>
      <c r="B93" s="28">
        <f>+'[1]Special Projects'!C42</f>
        <v>3063</v>
      </c>
      <c r="C93" s="28">
        <f>+'[1]Special Projects'!G42</f>
        <v>3125</v>
      </c>
      <c r="D93" s="65"/>
      <c r="E93" s="84"/>
      <c r="F93" s="44"/>
      <c r="G93" s="44"/>
      <c r="H93" s="17"/>
      <c r="I93" s="44"/>
    </row>
    <row r="94" spans="1:9" x14ac:dyDescent="0.2">
      <c r="A94" s="176" t="s">
        <v>510</v>
      </c>
      <c r="B94" s="188">
        <f>+B93+B92</f>
        <v>13467.919999999998</v>
      </c>
      <c r="C94" s="188">
        <f>SUM(C92:C93)</f>
        <v>13929.516239999999</v>
      </c>
      <c r="D94" s="93"/>
      <c r="E94" s="93"/>
      <c r="F94" s="84"/>
      <c r="G94" s="44"/>
    </row>
    <row r="95" spans="1:9" x14ac:dyDescent="0.2">
      <c r="B95" s="84"/>
      <c r="D95" s="17"/>
      <c r="E95" s="44"/>
      <c r="F95" s="44"/>
      <c r="G95" s="44"/>
    </row>
    <row r="96" spans="1:9" ht="13.5" thickBot="1" x14ac:dyDescent="0.25">
      <c r="B96" s="84"/>
      <c r="F96" s="44"/>
    </row>
    <row r="97" spans="1:7" x14ac:dyDescent="0.2">
      <c r="A97" s="194" t="s">
        <v>511</v>
      </c>
      <c r="B97" s="195" t="s">
        <v>483</v>
      </c>
      <c r="C97" s="196" t="s">
        <v>1</v>
      </c>
      <c r="D97" s="196" t="s">
        <v>512</v>
      </c>
      <c r="E97" s="197" t="s">
        <v>513</v>
      </c>
      <c r="F97" s="44"/>
    </row>
    <row r="98" spans="1:7" x14ac:dyDescent="0.2">
      <c r="A98" s="198" t="s">
        <v>514</v>
      </c>
      <c r="B98" s="199">
        <f>+B94+B68+B60</f>
        <v>1285042.43</v>
      </c>
      <c r="C98" s="200">
        <f>+C94+C68+C60</f>
        <v>1269066.78676</v>
      </c>
      <c r="D98" s="201"/>
      <c r="E98" s="202"/>
      <c r="F98" s="203"/>
    </row>
    <row r="99" spans="1:7" x14ac:dyDescent="0.2">
      <c r="A99" s="198" t="s">
        <v>20</v>
      </c>
      <c r="B99" s="204">
        <f>+B12</f>
        <v>715757</v>
      </c>
      <c r="C99" s="200">
        <f>+C12</f>
        <v>759865</v>
      </c>
      <c r="D99" s="200">
        <f>+C99-B99</f>
        <v>44108</v>
      </c>
      <c r="E99" s="205">
        <f>+D99/B99</f>
        <v>6.1624266336200696E-2</v>
      </c>
      <c r="F99" s="75"/>
      <c r="G99" s="83"/>
    </row>
    <row r="100" spans="1:7" x14ac:dyDescent="0.2">
      <c r="A100" s="198" t="s">
        <v>485</v>
      </c>
      <c r="B100" s="206">
        <f>+B21</f>
        <v>90909</v>
      </c>
      <c r="C100" s="207">
        <f>+C21</f>
        <v>91017.989999999991</v>
      </c>
      <c r="D100" s="200">
        <f>+C100-B100</f>
        <v>108.98999999999069</v>
      </c>
      <c r="E100" s="205">
        <f>+D100/B100</f>
        <v>1.1988911988910964E-3</v>
      </c>
      <c r="F100" s="44"/>
      <c r="G100" s="83"/>
    </row>
    <row r="101" spans="1:7" ht="15" x14ac:dyDescent="0.35">
      <c r="A101" s="198" t="s">
        <v>515</v>
      </c>
      <c r="B101" s="208">
        <f>+B85</f>
        <v>13468</v>
      </c>
      <c r="C101" s="209">
        <f>+C85</f>
        <v>13930</v>
      </c>
      <c r="D101" s="200">
        <f>+C101-B101</f>
        <v>462</v>
      </c>
      <c r="E101" s="205">
        <f>+D101/B101</f>
        <v>3.4303534303534305E-2</v>
      </c>
      <c r="F101" s="44"/>
      <c r="G101" s="83"/>
    </row>
    <row r="102" spans="1:7" ht="19.5" customHeight="1" thickBot="1" x14ac:dyDescent="0.4">
      <c r="A102" s="210" t="s">
        <v>516</v>
      </c>
      <c r="B102" s="211">
        <f>SUM(B99:B101)</f>
        <v>820134</v>
      </c>
      <c r="C102" s="212">
        <f>SUM(C99:C101)</f>
        <v>864812.99</v>
      </c>
      <c r="D102" s="213">
        <f>+C102-B102</f>
        <v>44678.989999999991</v>
      </c>
      <c r="E102" s="214">
        <f>+D102/B102</f>
        <v>5.4477670722101496E-2</v>
      </c>
      <c r="F102" s="44"/>
      <c r="G102" s="83"/>
    </row>
    <row r="103" spans="1:7" x14ac:dyDescent="0.2">
      <c r="A103" s="17"/>
      <c r="B103" s="44"/>
      <c r="C103" s="84"/>
      <c r="D103" s="84"/>
      <c r="E103" s="84"/>
    </row>
    <row r="104" spans="1:7" x14ac:dyDescent="0.2">
      <c r="A104" s="215"/>
      <c r="C104" s="216"/>
      <c r="D104" s="216"/>
      <c r="E104" s="216"/>
    </row>
    <row r="105" spans="1:7" x14ac:dyDescent="0.2">
      <c r="A105" s="215"/>
      <c r="B105" s="17"/>
      <c r="C105" s="44"/>
      <c r="D105" s="44"/>
      <c r="E105" s="44"/>
    </row>
    <row r="106" spans="1:7" x14ac:dyDescent="0.2">
      <c r="A106" s="24"/>
      <c r="B106" s="27"/>
      <c r="C106" s="217"/>
    </row>
    <row r="108" spans="1:7" x14ac:dyDescent="0.2">
      <c r="C108" s="218"/>
    </row>
    <row r="109" spans="1:7" x14ac:dyDescent="0.2">
      <c r="A109" s="3" t="s">
        <v>318</v>
      </c>
    </row>
    <row r="110" spans="1:7" x14ac:dyDescent="0.2">
      <c r="A110" s="17" t="s">
        <v>517</v>
      </c>
    </row>
    <row r="111" spans="1:7" x14ac:dyDescent="0.2">
      <c r="A111" s="17" t="s">
        <v>518</v>
      </c>
    </row>
    <row r="112" spans="1:7" x14ac:dyDescent="0.2">
      <c r="A112" s="17" t="s">
        <v>519</v>
      </c>
    </row>
  </sheetData>
  <mergeCells count="7">
    <mergeCell ref="A89:C89"/>
    <mergeCell ref="A4:C4"/>
    <mergeCell ref="A8:C8"/>
    <mergeCell ref="A27:C27"/>
    <mergeCell ref="A63:C63"/>
    <mergeCell ref="A70:C70"/>
    <mergeCell ref="A82:C82"/>
  </mergeCells>
  <pageMargins left="0.7" right="0.7" top="0.75" bottom="0.75" header="0.3" footer="0.3"/>
  <pageSetup scale="81" orientation="portrait" r:id="rId1"/>
  <rowBreaks count="1" manualBreakCount="1">
    <brk id="6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G5" sqref="G5"/>
    </sheetView>
  </sheetViews>
  <sheetFormatPr defaultRowHeight="12.75" x14ac:dyDescent="0.2"/>
  <cols>
    <col min="1" max="1" width="21.28515625" style="132" customWidth="1"/>
    <col min="2" max="2" width="33.42578125" style="132" customWidth="1"/>
    <col min="3" max="3" width="15" style="132" bestFit="1" customWidth="1"/>
    <col min="4" max="4" width="14.140625" style="132" customWidth="1"/>
    <col min="5" max="5" width="14" style="132" bestFit="1" customWidth="1"/>
    <col min="6" max="6" width="12.28515625" style="132" hidden="1" customWidth="1"/>
    <col min="7" max="8" width="12.7109375" style="132" customWidth="1"/>
    <col min="9" max="9" width="14" style="132" bestFit="1" customWidth="1"/>
    <col min="10" max="10" width="12.28515625" style="132" bestFit="1" customWidth="1"/>
    <col min="11" max="11" width="9.140625" style="132"/>
    <col min="12" max="12" width="11.42578125" style="132" customWidth="1"/>
    <col min="13" max="16384" width="9.140625" style="132"/>
  </cols>
  <sheetData>
    <row r="1" spans="1:13" x14ac:dyDescent="0.2">
      <c r="A1" s="130"/>
      <c r="B1" s="131"/>
    </row>
    <row r="2" spans="1:13" ht="23.25" x14ac:dyDescent="0.35">
      <c r="A2" s="133" t="s">
        <v>521</v>
      </c>
      <c r="B2" s="131"/>
    </row>
    <row r="3" spans="1:13" x14ac:dyDescent="0.2">
      <c r="A3" s="130"/>
      <c r="B3" s="131"/>
    </row>
    <row r="4" spans="1:13" ht="15" x14ac:dyDescent="0.25">
      <c r="A4" s="134"/>
      <c r="B4" s="130"/>
      <c r="C4" s="135"/>
      <c r="D4" s="135"/>
      <c r="E4" s="135">
        <v>2024</v>
      </c>
      <c r="F4" s="135">
        <v>2016</v>
      </c>
      <c r="G4" s="135">
        <v>2025</v>
      </c>
      <c r="H4" s="135"/>
    </row>
    <row r="5" spans="1:13" x14ac:dyDescent="0.2">
      <c r="A5" s="130" t="s">
        <v>441</v>
      </c>
      <c r="B5" s="130"/>
      <c r="C5" s="136"/>
      <c r="D5" s="136"/>
      <c r="E5" s="136" t="s">
        <v>8</v>
      </c>
      <c r="F5" s="136" t="s">
        <v>442</v>
      </c>
      <c r="G5" s="136" t="s">
        <v>443</v>
      </c>
      <c r="H5" s="137"/>
    </row>
    <row r="6" spans="1:13" x14ac:dyDescent="0.2">
      <c r="A6" s="130" t="s">
        <v>4</v>
      </c>
      <c r="B6" s="131"/>
    </row>
    <row r="7" spans="1:13" x14ac:dyDescent="0.2">
      <c r="A7" s="131"/>
      <c r="B7" s="131" t="s">
        <v>444</v>
      </c>
      <c r="C7" s="138"/>
      <c r="D7" s="138"/>
      <c r="E7" s="138">
        <f>+'[1]Water Operations'!C10+'[1]Land Operations'!C10+'[1]Special Projects'!C11</f>
        <v>729225</v>
      </c>
      <c r="F7" s="138"/>
      <c r="G7" s="139">
        <f>+'[1]Water Operations'!G10+'[1]Land Operations'!G10+'[1]Special Projects'!G11</f>
        <v>773795</v>
      </c>
      <c r="H7" s="139"/>
      <c r="I7" s="139"/>
      <c r="K7" s="138"/>
    </row>
    <row r="8" spans="1:13" x14ac:dyDescent="0.2">
      <c r="A8" s="131"/>
      <c r="B8" s="131" t="s">
        <v>445</v>
      </c>
      <c r="C8" s="138"/>
      <c r="D8" s="138"/>
      <c r="E8" s="138">
        <f>+'[1]capital '!C11+'[1]capital '!C12+'[1]capital '!C13</f>
        <v>90909</v>
      </c>
      <c r="F8" s="138"/>
      <c r="G8" s="139">
        <f>+'[1]capital '!F11+'[1]capital '!F12+'[1]capital '!F13</f>
        <v>91017.989999999991</v>
      </c>
      <c r="H8" s="139"/>
      <c r="I8" s="139"/>
      <c r="K8" s="138"/>
    </row>
    <row r="9" spans="1:13" x14ac:dyDescent="0.2">
      <c r="A9" s="131"/>
      <c r="B9" s="131" t="s">
        <v>446</v>
      </c>
      <c r="C9" s="138"/>
      <c r="D9" s="138"/>
      <c r="E9" s="138">
        <v>24014</v>
      </c>
      <c r="F9" s="138"/>
      <c r="G9" s="139"/>
      <c r="H9" s="139"/>
      <c r="I9" s="139"/>
      <c r="K9" s="138"/>
    </row>
    <row r="10" spans="1:13" x14ac:dyDescent="0.2">
      <c r="A10" s="131"/>
      <c r="B10" s="140" t="s">
        <v>447</v>
      </c>
      <c r="C10" s="138"/>
      <c r="D10" s="138"/>
      <c r="E10" s="138"/>
      <c r="F10" s="138"/>
      <c r="G10" s="139">
        <f>+'[2]Water Operations'!G11</f>
        <v>0</v>
      </c>
      <c r="H10" s="139"/>
      <c r="I10" s="141"/>
      <c r="J10" s="138"/>
      <c r="K10" s="138"/>
    </row>
    <row r="11" spans="1:13" x14ac:dyDescent="0.2">
      <c r="A11" s="131"/>
      <c r="B11" s="131" t="s">
        <v>448</v>
      </c>
      <c r="C11" s="138"/>
      <c r="D11" s="138"/>
      <c r="E11" s="138">
        <f>+'[1]Land Operations'!C13</f>
        <v>2499</v>
      </c>
      <c r="F11" s="138"/>
      <c r="G11" s="138">
        <f>+'[1]Land Operations'!G13</f>
        <v>2499</v>
      </c>
      <c r="H11" s="138"/>
      <c r="J11" s="138"/>
      <c r="K11" s="138"/>
    </row>
    <row r="12" spans="1:13" x14ac:dyDescent="0.2">
      <c r="A12" s="130"/>
      <c r="B12" s="131" t="s">
        <v>16</v>
      </c>
      <c r="C12" s="138"/>
      <c r="D12" s="138"/>
      <c r="E12" s="138">
        <v>60267</v>
      </c>
      <c r="F12" s="138"/>
      <c r="G12" s="138">
        <f>+'[2]Water Operations'!G9</f>
        <v>60267</v>
      </c>
      <c r="H12" s="138"/>
    </row>
    <row r="13" spans="1:13" ht="11.25" hidden="1" customHeight="1" x14ac:dyDescent="0.2">
      <c r="A13" s="130"/>
      <c r="B13" s="131" t="s">
        <v>449</v>
      </c>
      <c r="C13" s="138"/>
      <c r="D13" s="138"/>
      <c r="E13" s="138"/>
      <c r="F13" s="138"/>
      <c r="G13" s="142"/>
      <c r="H13" s="142"/>
      <c r="I13" s="138"/>
      <c r="L13" s="143"/>
    </row>
    <row r="14" spans="1:13" hidden="1" x14ac:dyDescent="0.2">
      <c r="A14" s="130"/>
      <c r="B14" s="131" t="s">
        <v>450</v>
      </c>
      <c r="C14" s="138"/>
      <c r="D14" s="138"/>
      <c r="E14" s="138"/>
      <c r="F14" s="138"/>
      <c r="G14" s="144"/>
      <c r="H14" s="144"/>
      <c r="L14" s="145"/>
      <c r="M14" s="145"/>
    </row>
    <row r="15" spans="1:13" hidden="1" x14ac:dyDescent="0.2">
      <c r="A15" s="130"/>
      <c r="B15" s="131" t="s">
        <v>451</v>
      </c>
      <c r="C15" s="138"/>
      <c r="D15" s="138"/>
      <c r="E15" s="138"/>
      <c r="F15" s="138"/>
      <c r="G15" s="138"/>
      <c r="H15" s="138"/>
      <c r="L15" s="138"/>
      <c r="M15" s="146"/>
    </row>
    <row r="16" spans="1:13" x14ac:dyDescent="0.2">
      <c r="A16" s="130"/>
      <c r="B16" s="131" t="s">
        <v>452</v>
      </c>
      <c r="C16" s="138"/>
      <c r="D16" s="138"/>
      <c r="E16" s="142">
        <v>360980</v>
      </c>
      <c r="F16" s="138"/>
      <c r="G16" s="138">
        <v>315177.77</v>
      </c>
      <c r="I16" s="147"/>
      <c r="L16" s="138"/>
      <c r="M16" s="146"/>
    </row>
    <row r="17" spans="1:13" x14ac:dyDescent="0.2">
      <c r="A17" s="130"/>
      <c r="B17" s="131" t="s">
        <v>453</v>
      </c>
      <c r="C17" s="138"/>
      <c r="D17" s="138"/>
      <c r="E17" s="142">
        <f>+'[1]capital '!C15</f>
        <v>0</v>
      </c>
      <c r="F17" s="138"/>
      <c r="G17" s="138">
        <f>+'[1]capital '!F15</f>
        <v>9810</v>
      </c>
      <c r="I17" s="147"/>
      <c r="L17" s="138"/>
      <c r="M17" s="146"/>
    </row>
    <row r="18" spans="1:13" x14ac:dyDescent="0.2">
      <c r="A18" s="130"/>
      <c r="B18" s="131" t="s">
        <v>454</v>
      </c>
      <c r="C18" s="138"/>
      <c r="D18" s="138"/>
      <c r="E18" s="142">
        <f>+'[1]capital '!C16+'[1]capital '!C17</f>
        <v>0</v>
      </c>
      <c r="F18" s="138"/>
      <c r="G18" s="138"/>
      <c r="I18" s="147"/>
      <c r="L18" s="138"/>
      <c r="M18" s="146"/>
    </row>
    <row r="19" spans="1:13" x14ac:dyDescent="0.2">
      <c r="A19" s="130"/>
      <c r="B19" s="131" t="s">
        <v>17</v>
      </c>
      <c r="C19" s="138"/>
      <c r="D19" s="138"/>
      <c r="E19" s="142">
        <f>+'[1]capital '!C18+'[1]capital '!C14</f>
        <v>17149</v>
      </c>
      <c r="F19" s="138"/>
      <c r="G19" s="138">
        <f>+'[1]capital '!F18</f>
        <v>16500</v>
      </c>
      <c r="H19" s="65"/>
      <c r="I19" s="147"/>
      <c r="L19" s="138"/>
      <c r="M19" s="146"/>
    </row>
    <row r="20" spans="1:13" x14ac:dyDescent="0.2">
      <c r="A20" s="130"/>
      <c r="B20" s="131"/>
      <c r="C20" s="138"/>
      <c r="D20" s="138"/>
      <c r="E20" s="138"/>
      <c r="F20" s="138"/>
      <c r="G20" s="138"/>
      <c r="H20" s="138"/>
      <c r="L20" s="138"/>
      <c r="M20" s="148"/>
    </row>
    <row r="21" spans="1:13" x14ac:dyDescent="0.2">
      <c r="A21" s="130"/>
      <c r="B21" s="149" t="s">
        <v>455</v>
      </c>
      <c r="C21" s="150"/>
      <c r="D21" s="150"/>
      <c r="E21" s="150">
        <f>SUM(E7:E20)</f>
        <v>1285043</v>
      </c>
      <c r="F21" s="150">
        <f>SUM(F7:F20)</f>
        <v>0</v>
      </c>
      <c r="G21" s="150">
        <f>SUM(G7:G20)</f>
        <v>1269066.76</v>
      </c>
      <c r="H21" s="151"/>
      <c r="I21" s="138"/>
    </row>
    <row r="22" spans="1:13" x14ac:dyDescent="0.2">
      <c r="A22" s="130"/>
      <c r="B22" s="130"/>
      <c r="C22" s="138"/>
      <c r="E22" s="138"/>
      <c r="F22" s="138"/>
      <c r="G22" s="138"/>
      <c r="H22" s="138"/>
    </row>
    <row r="23" spans="1:13" x14ac:dyDescent="0.2">
      <c r="A23" s="130" t="s">
        <v>456</v>
      </c>
      <c r="B23" s="130"/>
      <c r="C23" s="138"/>
      <c r="E23" s="138"/>
      <c r="F23" s="138"/>
      <c r="G23" s="138"/>
      <c r="H23" s="138"/>
      <c r="I23" s="143"/>
    </row>
    <row r="24" spans="1:13" x14ac:dyDescent="0.2">
      <c r="A24" s="130"/>
      <c r="B24" s="131"/>
      <c r="C24" s="138"/>
      <c r="E24" s="138"/>
      <c r="F24" s="138"/>
      <c r="G24" s="138"/>
      <c r="H24" s="138"/>
      <c r="I24" s="143"/>
    </row>
    <row r="25" spans="1:13" x14ac:dyDescent="0.2">
      <c r="A25" s="131"/>
      <c r="B25" s="131" t="s">
        <v>2</v>
      </c>
      <c r="C25" s="138"/>
      <c r="D25" s="138"/>
      <c r="E25" s="138">
        <f>+'[1]Water Operations'!C64</f>
        <v>1078123.5</v>
      </c>
      <c r="F25" s="138"/>
      <c r="G25" s="138">
        <f>+'[1]Water Operations'!G157</f>
        <v>1054440.8031066665</v>
      </c>
      <c r="H25" s="138"/>
      <c r="I25" s="138"/>
      <c r="L25" s="152"/>
    </row>
    <row r="26" spans="1:13" x14ac:dyDescent="0.2">
      <c r="A26" s="131"/>
      <c r="B26" s="131" t="s">
        <v>457</v>
      </c>
      <c r="C26" s="138"/>
      <c r="D26" s="138"/>
      <c r="E26" s="138">
        <f>+'[1]Land Operations'!C15</f>
        <v>20049</v>
      </c>
      <c r="F26" s="138"/>
      <c r="G26" s="138">
        <f>+'[1]Land Operations'!G25</f>
        <v>16311.37032</v>
      </c>
      <c r="H26" s="138"/>
      <c r="I26" s="65"/>
      <c r="J26" s="144"/>
      <c r="L26" s="153"/>
    </row>
    <row r="27" spans="1:13" x14ac:dyDescent="0.2">
      <c r="A27" s="131"/>
      <c r="B27" s="140" t="s">
        <v>349</v>
      </c>
      <c r="C27" s="138"/>
      <c r="D27" s="138"/>
      <c r="E27" s="138">
        <f>+'[1]Special Projects'!C14</f>
        <v>78812</v>
      </c>
      <c r="F27" s="138"/>
      <c r="G27" s="138">
        <f>+'[1]Special Projects'!G44</f>
        <v>80986.628026666673</v>
      </c>
      <c r="H27" s="138"/>
    </row>
    <row r="28" spans="1:13" x14ac:dyDescent="0.2">
      <c r="A28" s="131"/>
      <c r="B28" s="140" t="s">
        <v>410</v>
      </c>
      <c r="C28" s="138"/>
      <c r="D28" s="138"/>
      <c r="E28" s="138">
        <v>45250</v>
      </c>
      <c r="F28" s="138"/>
      <c r="G28" s="138">
        <f>+'[1]capital '!F30+'[1]capital '!F35</f>
        <v>18500</v>
      </c>
      <c r="H28" s="138"/>
    </row>
    <row r="29" spans="1:13" x14ac:dyDescent="0.2">
      <c r="A29" s="131"/>
      <c r="B29" s="140" t="s">
        <v>458</v>
      </c>
      <c r="C29" s="138"/>
      <c r="D29" s="138"/>
      <c r="E29" s="138">
        <v>62808</v>
      </c>
      <c r="F29" s="138"/>
      <c r="G29" s="138">
        <f>+'[1]capital '!F26+'[1]capital '!F27+'[1]capital '!F34</f>
        <v>79207.989999999991</v>
      </c>
      <c r="H29" s="138"/>
    </row>
    <row r="30" spans="1:13" x14ac:dyDescent="0.2">
      <c r="A30" s="131"/>
      <c r="B30" s="140" t="s">
        <v>459</v>
      </c>
      <c r="C30" s="138"/>
      <c r="D30" s="138"/>
      <c r="E30" s="138">
        <f>+'[1]capital '!C28+'[1]capital '!C29</f>
        <v>0</v>
      </c>
      <c r="F30" s="138"/>
      <c r="G30" s="138">
        <f>+'[1]Capital Summary'!G18</f>
        <v>19620</v>
      </c>
      <c r="H30" s="138"/>
    </row>
    <row r="31" spans="1:13" x14ac:dyDescent="0.2">
      <c r="A31" s="131"/>
      <c r="B31" s="131" t="s">
        <v>460</v>
      </c>
      <c r="C31" s="138"/>
      <c r="D31" s="138"/>
      <c r="E31" s="138">
        <f>+'[1]capital '!C31+'[1]capital '!C32</f>
        <v>0</v>
      </c>
      <c r="F31" s="138"/>
      <c r="G31" s="138">
        <v>0</v>
      </c>
      <c r="H31" s="138"/>
    </row>
    <row r="32" spans="1:13" x14ac:dyDescent="0.2">
      <c r="A32" s="131"/>
      <c r="B32" s="149" t="s">
        <v>461</v>
      </c>
      <c r="C32" s="150"/>
      <c r="D32" s="150"/>
      <c r="E32" s="150">
        <f>SUM(E25:E31)</f>
        <v>1285042.5</v>
      </c>
      <c r="F32" s="150">
        <f>SUM(F25:F31)</f>
        <v>0</v>
      </c>
      <c r="G32" s="150">
        <f>SUM(G25:G31)</f>
        <v>1269066.7914533331</v>
      </c>
      <c r="H32" s="151"/>
      <c r="I32" s="65"/>
    </row>
    <row r="33" spans="1:13" x14ac:dyDescent="0.2">
      <c r="A33" s="131"/>
      <c r="B33" s="131"/>
      <c r="D33" s="225"/>
      <c r="E33" s="225"/>
      <c r="F33" s="154"/>
      <c r="G33" s="226"/>
      <c r="H33" s="227"/>
      <c r="I33" s="227"/>
    </row>
    <row r="34" spans="1:13" ht="15" x14ac:dyDescent="0.25">
      <c r="A34" s="134" t="s">
        <v>462</v>
      </c>
      <c r="B34" s="155"/>
      <c r="C34" s="156">
        <f>+B38-B37</f>
        <v>44678.989999999991</v>
      </c>
      <c r="D34" s="142"/>
      <c r="E34" s="157"/>
      <c r="F34" s="157"/>
      <c r="G34" s="142"/>
      <c r="H34" s="142"/>
      <c r="I34" s="142"/>
    </row>
    <row r="35" spans="1:13" ht="15" x14ac:dyDescent="0.25">
      <c r="A35" s="134" t="s">
        <v>463</v>
      </c>
      <c r="B35" s="155"/>
      <c r="C35" s="158">
        <f>+C34/B37</f>
        <v>5.4477670722101496E-2</v>
      </c>
      <c r="D35" s="159"/>
      <c r="E35" s="157"/>
      <c r="F35" s="157"/>
      <c r="G35" s="142"/>
      <c r="H35" s="146"/>
      <c r="I35" s="142"/>
    </row>
    <row r="36" spans="1:13" x14ac:dyDescent="0.2">
      <c r="D36" s="146"/>
      <c r="E36" s="138"/>
      <c r="F36" s="138"/>
      <c r="G36" s="146"/>
      <c r="H36" s="146"/>
      <c r="I36" s="142"/>
    </row>
    <row r="37" spans="1:13" x14ac:dyDescent="0.2">
      <c r="A37" s="160" t="s">
        <v>464</v>
      </c>
      <c r="B37" s="145">
        <f>+E7+E8</f>
        <v>820134</v>
      </c>
      <c r="C37" s="161"/>
      <c r="D37" s="142"/>
      <c r="E37" s="138"/>
      <c r="F37" s="138"/>
      <c r="G37" s="142"/>
      <c r="H37" s="142"/>
      <c r="I37" s="142"/>
    </row>
    <row r="38" spans="1:13" x14ac:dyDescent="0.2">
      <c r="A38" s="160" t="s">
        <v>465</v>
      </c>
      <c r="B38" s="145">
        <f>+G7+G8</f>
        <v>864812.99</v>
      </c>
      <c r="C38" s="145"/>
      <c r="F38" s="138"/>
      <c r="G38" s="138"/>
      <c r="H38" s="138"/>
      <c r="I38" s="142"/>
    </row>
    <row r="39" spans="1:13" x14ac:dyDescent="0.2">
      <c r="A39" s="146"/>
      <c r="B39" s="138"/>
      <c r="F39" s="138"/>
      <c r="G39" s="146"/>
      <c r="H39" s="146"/>
      <c r="I39" s="142"/>
      <c r="L39" s="162"/>
      <c r="M39" s="138"/>
    </row>
    <row r="40" spans="1:13" x14ac:dyDescent="0.2">
      <c r="D40" s="146"/>
      <c r="E40" s="138"/>
      <c r="F40" s="138"/>
      <c r="G40" s="163"/>
      <c r="H40" s="163"/>
      <c r="I40" s="142"/>
      <c r="L40" s="142"/>
      <c r="M40" s="159"/>
    </row>
    <row r="41" spans="1:13" s="141" customFormat="1" ht="14.25" x14ac:dyDescent="0.2">
      <c r="A41" s="219"/>
      <c r="D41" s="220"/>
      <c r="E41" s="139"/>
      <c r="G41" s="220"/>
      <c r="H41" s="220"/>
      <c r="I41" s="221"/>
    </row>
    <row r="42" spans="1:13" ht="15" x14ac:dyDescent="0.25">
      <c r="A42" s="164"/>
      <c r="B42" s="165"/>
      <c r="C42" s="165"/>
      <c r="G42" s="143"/>
      <c r="H42" s="143"/>
    </row>
    <row r="43" spans="1:13" ht="15" x14ac:dyDescent="0.25">
      <c r="A43" s="164"/>
      <c r="B43" s="165"/>
      <c r="C43" s="157"/>
      <c r="I43" s="152"/>
      <c r="J43" s="152"/>
    </row>
    <row r="44" spans="1:13" ht="14.25" x14ac:dyDescent="0.2">
      <c r="A44" s="165"/>
      <c r="B44" s="165"/>
      <c r="C44" s="157"/>
    </row>
    <row r="45" spans="1:13" ht="14.25" x14ac:dyDescent="0.2">
      <c r="A45" s="166"/>
      <c r="B45" s="167"/>
      <c r="C45" s="167"/>
      <c r="E45" s="152"/>
    </row>
    <row r="46" spans="1:13" ht="14.25" x14ac:dyDescent="0.2">
      <c r="A46" s="166"/>
      <c r="C46" s="167"/>
      <c r="E46" s="152"/>
      <c r="F46" s="138"/>
      <c r="G46" s="143"/>
      <c r="H46" s="143"/>
      <c r="I46" s="152"/>
      <c r="J46" s="168"/>
    </row>
    <row r="47" spans="1:13" ht="14.25" x14ac:dyDescent="0.2">
      <c r="A47" s="166"/>
      <c r="C47" s="167"/>
      <c r="L47" s="138"/>
    </row>
    <row r="48" spans="1:13" ht="14.25" x14ac:dyDescent="0.2">
      <c r="A48" s="166"/>
      <c r="C48" s="159"/>
      <c r="E48" s="169"/>
      <c r="L48" s="159"/>
    </row>
    <row r="49" spans="1:3" ht="14.25" x14ac:dyDescent="0.2">
      <c r="A49" s="165"/>
      <c r="B49" s="165"/>
      <c r="C49" s="157"/>
    </row>
    <row r="50" spans="1:3" ht="14.25" x14ac:dyDescent="0.2">
      <c r="A50" s="165"/>
      <c r="B50" s="165"/>
      <c r="C50" s="157"/>
    </row>
    <row r="51" spans="1:3" ht="14.25" x14ac:dyDescent="0.2">
      <c r="A51" s="165"/>
      <c r="B51" s="165"/>
      <c r="C51" s="165"/>
    </row>
  </sheetData>
  <mergeCells count="2">
    <mergeCell ref="D33:E33"/>
    <mergeCell ref="G33:I33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242"/>
  <sheetViews>
    <sheetView zoomScale="115" zoomScaleNormal="115" zoomScaleSheetLayoutView="55" workbookViewId="0">
      <pane ySplit="8" topLeftCell="A9" activePane="bottomLeft" state="frozen"/>
      <selection pane="bottomLeft" activeCell="K10" sqref="K10:K18"/>
    </sheetView>
  </sheetViews>
  <sheetFormatPr defaultRowHeight="12.75" x14ac:dyDescent="0.2"/>
  <cols>
    <col min="1" max="1" width="13" customWidth="1"/>
    <col min="2" max="2" width="50.7109375" customWidth="1"/>
    <col min="3" max="4" width="13.7109375" customWidth="1"/>
    <col min="5" max="5" width="8.7109375" customWidth="1"/>
    <col min="6" max="6" width="13.7109375" customWidth="1"/>
    <col min="7" max="7" width="15" customWidth="1"/>
    <col min="8" max="8" width="1.5703125" customWidth="1"/>
    <col min="9" max="9" width="25.7109375" customWidth="1"/>
    <col min="10" max="10" width="25.140625" customWidth="1"/>
    <col min="11" max="11" width="14" customWidth="1"/>
    <col min="12" max="12" width="17.28515625" customWidth="1"/>
    <col min="13" max="13" width="17.42578125" bestFit="1" customWidth="1"/>
  </cols>
  <sheetData>
    <row r="1" spans="1:12" x14ac:dyDescent="0.2">
      <c r="A1" s="1" t="s">
        <v>0</v>
      </c>
      <c r="B1" s="2"/>
      <c r="C1" s="2"/>
      <c r="D1" s="2"/>
      <c r="E1" s="2"/>
      <c r="F1" s="2"/>
      <c r="G1" s="2"/>
    </row>
    <row r="2" spans="1:12" x14ac:dyDescent="0.2">
      <c r="A2" s="3"/>
      <c r="B2" s="4"/>
      <c r="K2" s="5"/>
    </row>
    <row r="3" spans="1:12" x14ac:dyDescent="0.2">
      <c r="A3" s="1" t="s">
        <v>1</v>
      </c>
      <c r="B3" s="2"/>
      <c r="C3" s="2"/>
      <c r="D3" s="2"/>
      <c r="E3" s="2"/>
      <c r="F3" s="2"/>
      <c r="G3" s="2"/>
    </row>
    <row r="4" spans="1:12" ht="4.5" customHeight="1" x14ac:dyDescent="0.2">
      <c r="A4" s="3"/>
    </row>
    <row r="5" spans="1:12" x14ac:dyDescent="0.2">
      <c r="A5" s="1" t="s">
        <v>2</v>
      </c>
      <c r="B5" s="2"/>
      <c r="C5" s="2"/>
      <c r="D5" s="2"/>
      <c r="E5" s="2"/>
      <c r="F5" s="2"/>
      <c r="G5" s="2"/>
    </row>
    <row r="6" spans="1:12" x14ac:dyDescent="0.2">
      <c r="A6" s="3"/>
      <c r="B6" s="6" t="s">
        <v>3</v>
      </c>
      <c r="I6" s="7"/>
    </row>
    <row r="7" spans="1:12" ht="25.5" customHeight="1" x14ac:dyDescent="0.2">
      <c r="A7" s="3" t="s">
        <v>4</v>
      </c>
      <c r="C7" s="7">
        <v>2024</v>
      </c>
      <c r="D7" s="7">
        <v>2024</v>
      </c>
      <c r="E7" s="228" t="s">
        <v>5</v>
      </c>
      <c r="F7" s="7">
        <v>2024</v>
      </c>
      <c r="G7" s="7">
        <v>2025</v>
      </c>
      <c r="I7" s="7"/>
    </row>
    <row r="8" spans="1:12" ht="13.5" thickBot="1" x14ac:dyDescent="0.25">
      <c r="A8" s="8" t="s">
        <v>6</v>
      </c>
      <c r="B8" s="8" t="s">
        <v>7</v>
      </c>
      <c r="C8" s="9" t="s">
        <v>8</v>
      </c>
      <c r="D8" s="9" t="s">
        <v>9</v>
      </c>
      <c r="E8" s="229"/>
      <c r="F8" s="9" t="s">
        <v>10</v>
      </c>
      <c r="G8" s="9" t="s">
        <v>8</v>
      </c>
      <c r="I8" s="10" t="s">
        <v>11</v>
      </c>
      <c r="J8" s="11"/>
    </row>
    <row r="9" spans="1:12" x14ac:dyDescent="0.2">
      <c r="A9" s="12" t="s">
        <v>12</v>
      </c>
      <c r="B9" s="13" t="s">
        <v>13</v>
      </c>
      <c r="C9" s="14">
        <f>VLOOKUP(A9,'[1]2013 WORKSHEET'!$A$7:$E$613,3,FALSE)</f>
        <v>60267</v>
      </c>
      <c r="D9" s="14">
        <f>VLOOKUP(A9,'[1]2012 Actuals'!$A$1:$L$1237,9,FALSE)</f>
        <v>0</v>
      </c>
      <c r="E9" s="15">
        <f>+D9/C9</f>
        <v>0</v>
      </c>
      <c r="F9" s="14">
        <v>60267</v>
      </c>
      <c r="G9" s="16">
        <v>60267</v>
      </c>
      <c r="I9" s="17"/>
      <c r="J9" s="14"/>
    </row>
    <row r="10" spans="1:12" x14ac:dyDescent="0.2">
      <c r="A10" s="12" t="s">
        <v>14</v>
      </c>
      <c r="B10" s="13" t="s">
        <v>15</v>
      </c>
      <c r="C10" s="14">
        <f>VLOOKUP(A10,'[1]2013 WORKSHEET'!$A$7:$E$613,3,FALSE)</f>
        <v>711892</v>
      </c>
      <c r="D10" s="14">
        <f>VLOOKUP(A10,'[1]2012 Actuals'!$A$1:$L$1237,9,FALSE)</f>
        <v>364417.51</v>
      </c>
      <c r="E10" s="15">
        <f t="shared" ref="E10:E21" si="0">+D10/C10</f>
        <v>0.51189999325740421</v>
      </c>
      <c r="F10" s="14">
        <f>+C10</f>
        <v>711892</v>
      </c>
      <c r="G10" s="16">
        <v>757307</v>
      </c>
      <c r="I10" s="18"/>
      <c r="J10" s="17"/>
      <c r="K10" s="24"/>
    </row>
    <row r="11" spans="1:12" x14ac:dyDescent="0.2">
      <c r="A11" s="12"/>
      <c r="B11" s="13" t="s">
        <v>17</v>
      </c>
      <c r="C11" s="16">
        <v>24013.5</v>
      </c>
      <c r="D11" s="14"/>
      <c r="E11" s="15"/>
      <c r="F11" s="14"/>
      <c r="G11" s="16"/>
      <c r="I11" s="18"/>
      <c r="J11" s="17"/>
      <c r="K11" s="24"/>
    </row>
    <row r="12" spans="1:12" x14ac:dyDescent="0.2">
      <c r="A12" s="12" t="s">
        <v>18</v>
      </c>
      <c r="B12" s="13" t="s">
        <v>19</v>
      </c>
      <c r="C12" s="14">
        <f>VLOOKUP(A12,'[1]2013 WORKSHEET'!$A$7:$E$613,3,FALSE)</f>
        <v>4000</v>
      </c>
      <c r="D12" s="14">
        <v>0</v>
      </c>
      <c r="E12" s="15">
        <f t="shared" si="0"/>
        <v>0</v>
      </c>
      <c r="F12" s="14">
        <v>4000</v>
      </c>
      <c r="G12" s="19">
        <v>4000</v>
      </c>
      <c r="I12" s="20"/>
      <c r="J12" s="17"/>
      <c r="K12" s="24"/>
    </row>
    <row r="13" spans="1:12" x14ac:dyDescent="0.2">
      <c r="A13" s="13" t="s">
        <v>21</v>
      </c>
      <c r="B13" s="21" t="s">
        <v>22</v>
      </c>
      <c r="C13" s="14">
        <f>VLOOKUP(A13,'[1]2013 WORKSHEET'!$A$7:$E$613,3,FALSE)</f>
        <v>15921</v>
      </c>
      <c r="D13" s="14">
        <v>27277</v>
      </c>
      <c r="E13" s="22">
        <f t="shared" si="0"/>
        <v>1.713271779410841</v>
      </c>
      <c r="F13" s="20">
        <f>+D13</f>
        <v>27277</v>
      </c>
      <c r="G13" s="23">
        <v>20772</v>
      </c>
      <c r="H13" s="24"/>
      <c r="I13" s="25" t="s">
        <v>23</v>
      </c>
      <c r="J13" s="17"/>
      <c r="K13" s="24"/>
    </row>
    <row r="14" spans="1:12" x14ac:dyDescent="0.2">
      <c r="A14" s="26" t="s">
        <v>25</v>
      </c>
      <c r="B14" s="21" t="s">
        <v>26</v>
      </c>
      <c r="C14" s="14">
        <f>VLOOKUP(A14,'[1]2013 WORKSHEET'!$A$7:$E$613,3,FALSE)</f>
        <v>18193</v>
      </c>
      <c r="D14" s="14">
        <f>VLOOKUP(A14,'[1]2012 Actuals'!$A$1:$L$1237,9,FALSE)</f>
        <v>6431.85</v>
      </c>
      <c r="E14" s="15">
        <f t="shared" si="0"/>
        <v>0.35353432638927063</v>
      </c>
      <c r="F14" s="20">
        <f>+C14</f>
        <v>18193</v>
      </c>
      <c r="G14" s="19">
        <f>+F14</f>
        <v>18193</v>
      </c>
      <c r="I14" s="18"/>
      <c r="J14" s="17"/>
      <c r="K14" s="24"/>
      <c r="L14" s="27"/>
    </row>
    <row r="15" spans="1:12" x14ac:dyDescent="0.2">
      <c r="A15" s="12" t="s">
        <v>28</v>
      </c>
      <c r="B15" s="13" t="s">
        <v>29</v>
      </c>
      <c r="C15" s="14">
        <f>VLOOKUP(A15,'[1]2013 WORKSHEET'!$A$7:$E$613,3,FALSE)</f>
        <v>7130</v>
      </c>
      <c r="D15" s="14">
        <f>VLOOKUP(A15,'[1]2012 Actuals'!$A$1:$L$1237,9,FALSE)</f>
        <v>0</v>
      </c>
      <c r="E15" s="15">
        <f t="shared" si="0"/>
        <v>0</v>
      </c>
      <c r="F15" s="20">
        <f>+C15</f>
        <v>7130</v>
      </c>
      <c r="G15" s="19">
        <v>6413.3</v>
      </c>
      <c r="I15" s="18"/>
      <c r="J15" s="17"/>
      <c r="K15" s="24"/>
    </row>
    <row r="16" spans="1:12" hidden="1" x14ac:dyDescent="0.2">
      <c r="A16" s="13" t="s">
        <v>31</v>
      </c>
      <c r="B16" s="13" t="s">
        <v>32</v>
      </c>
      <c r="C16" s="14"/>
      <c r="D16" s="14"/>
      <c r="E16" s="15"/>
      <c r="F16" s="14"/>
      <c r="G16" s="16"/>
      <c r="I16" s="18"/>
      <c r="J16" s="17"/>
      <c r="K16" s="24"/>
    </row>
    <row r="17" spans="1:12" hidden="1" x14ac:dyDescent="0.2">
      <c r="A17" s="12" t="s">
        <v>34</v>
      </c>
      <c r="B17" s="21" t="s">
        <v>35</v>
      </c>
      <c r="C17" s="14"/>
      <c r="D17" s="14"/>
      <c r="E17" s="15"/>
      <c r="F17" s="14"/>
      <c r="G17" s="16"/>
      <c r="I17" s="18"/>
      <c r="J17" s="17"/>
      <c r="K17" s="24"/>
    </row>
    <row r="18" spans="1:12" x14ac:dyDescent="0.2">
      <c r="A18" s="12" t="s">
        <v>37</v>
      </c>
      <c r="B18" s="13" t="s">
        <v>38</v>
      </c>
      <c r="C18" s="14">
        <f>VLOOKUP(A18,'[1]2013 WORKSHEET'!$A$7:$E$613,3,FALSE)</f>
        <v>3600</v>
      </c>
      <c r="D18" s="14">
        <f>VLOOKUP(A18,'[1]2012 Actuals'!$A$1:$L$1237,9,FALSE)</f>
        <v>0</v>
      </c>
      <c r="E18" s="15">
        <f t="shared" si="0"/>
        <v>0</v>
      </c>
      <c r="F18" s="14">
        <v>0</v>
      </c>
      <c r="G18" s="19">
        <v>0</v>
      </c>
      <c r="I18" s="18"/>
      <c r="J18" s="28"/>
      <c r="K18" s="24"/>
    </row>
    <row r="19" spans="1:12" x14ac:dyDescent="0.2">
      <c r="A19" s="12" t="s">
        <v>39</v>
      </c>
      <c r="B19" s="13" t="s">
        <v>40</v>
      </c>
      <c r="C19" s="14">
        <f>VLOOKUP(A19,'[1]2013 WORKSHEET'!$A$7:$E$613,3,FALSE)</f>
        <v>5836</v>
      </c>
      <c r="D19" s="14">
        <f>VLOOKUP(A19,'[1]2012 Actuals'!$A$1:$L$1237,9,FALSE)</f>
        <v>4468.75</v>
      </c>
      <c r="E19" s="15">
        <f t="shared" si="0"/>
        <v>0.76572138450993832</v>
      </c>
      <c r="F19" s="14">
        <f>+D19*2</f>
        <v>8937.5</v>
      </c>
      <c r="G19" s="19">
        <v>8937.5</v>
      </c>
      <c r="I19" s="27" t="s">
        <v>41</v>
      </c>
      <c r="J19" s="18"/>
    </row>
    <row r="20" spans="1:12" x14ac:dyDescent="0.2">
      <c r="A20" s="12" t="s">
        <v>42</v>
      </c>
      <c r="B20" s="12" t="s">
        <v>43</v>
      </c>
      <c r="C20" s="14">
        <f>VLOOKUP(A20,'[1]2013 WORKSHEET'!$A$7:$E$613,3,FALSE)</f>
        <v>500</v>
      </c>
      <c r="D20" s="14">
        <f>VLOOKUP(A20,'[1]2012 Actuals'!$A$1:$L$1237,9,FALSE)</f>
        <v>36</v>
      </c>
      <c r="E20" s="15">
        <f t="shared" si="0"/>
        <v>7.1999999999999995E-2</v>
      </c>
      <c r="F20" s="20">
        <f>+D20</f>
        <v>36</v>
      </c>
      <c r="G20" s="19">
        <v>300</v>
      </c>
      <c r="I20" s="29"/>
      <c r="J20" s="28"/>
    </row>
    <row r="21" spans="1:12" x14ac:dyDescent="0.2">
      <c r="A21" s="12" t="s">
        <v>44</v>
      </c>
      <c r="B21" s="12" t="s">
        <v>45</v>
      </c>
      <c r="C21" s="14">
        <f>VLOOKUP(A21,'[1]2013 WORKSHEET'!$A$7:$E$613,3,FALSE)</f>
        <v>32250</v>
      </c>
      <c r="D21" s="20">
        <f>VLOOKUP(A21,'[1]2012 Actuals'!$A$1:$L$1237,9,FALSE)</f>
        <v>32736.87</v>
      </c>
      <c r="E21" s="15">
        <f t="shared" si="0"/>
        <v>1.0150967441860466</v>
      </c>
      <c r="F21" s="30">
        <v>39649</v>
      </c>
      <c r="G21" s="31">
        <v>32737</v>
      </c>
      <c r="I21" s="18"/>
      <c r="J21" s="28"/>
    </row>
    <row r="22" spans="1:12" hidden="1" x14ac:dyDescent="0.2">
      <c r="A22" s="12" t="s">
        <v>46</v>
      </c>
      <c r="B22" s="12" t="s">
        <v>47</v>
      </c>
      <c r="C22" s="32">
        <f>VLOOKUP(A22,'[1]2013 WORKSHEET'!$A$1:$E$618,3,FALSE)</f>
        <v>0</v>
      </c>
      <c r="D22" s="14" t="e">
        <f>VLOOKUP(A22,'[1]2012 Actuals'!#REF!,9,FALSE)</f>
        <v>#REF!</v>
      </c>
      <c r="E22" s="32"/>
      <c r="F22" s="14"/>
      <c r="G22" s="33"/>
      <c r="H22" s="18"/>
      <c r="J22" s="28"/>
    </row>
    <row r="23" spans="1:12" hidden="1" x14ac:dyDescent="0.2">
      <c r="A23" s="12" t="s">
        <v>48</v>
      </c>
      <c r="B23" s="12" t="s">
        <v>49</v>
      </c>
      <c r="C23" s="32">
        <f>VLOOKUP(A23,'[1]2013 WORKSHEET'!$A$1:$E$618,3,FALSE)</f>
        <v>0</v>
      </c>
      <c r="D23" s="14" t="e">
        <f>VLOOKUP(A23,'[1]2012 Actuals'!#REF!,9,FALSE)</f>
        <v>#REF!</v>
      </c>
      <c r="E23" s="32"/>
      <c r="F23" s="14"/>
      <c r="G23" s="33"/>
      <c r="H23" s="18"/>
      <c r="J23" s="28"/>
    </row>
    <row r="24" spans="1:12" hidden="1" x14ac:dyDescent="0.2">
      <c r="A24" s="13" t="s">
        <v>50</v>
      </c>
      <c r="B24" s="13" t="s">
        <v>51</v>
      </c>
      <c r="C24" s="32">
        <f>VLOOKUP(A24,'[1]2013 WORKSHEET'!$A$1:$E$618,3,FALSE)</f>
        <v>0</v>
      </c>
      <c r="D24" s="14" t="e">
        <f>VLOOKUP(A24,'[1]2012 Actuals'!#REF!,9,FALSE)</f>
        <v>#REF!</v>
      </c>
      <c r="E24" s="32"/>
      <c r="F24" s="14"/>
      <c r="G24" s="33"/>
      <c r="H24" s="18"/>
      <c r="J24" s="28"/>
    </row>
    <row r="25" spans="1:12" hidden="1" x14ac:dyDescent="0.2">
      <c r="A25" s="13" t="s">
        <v>52</v>
      </c>
      <c r="B25" s="13" t="s">
        <v>53</v>
      </c>
      <c r="C25" s="32">
        <f>VLOOKUP(A25,'[1]2013 WORKSHEET'!$A$1:$E$618,3,FALSE)</f>
        <v>0</v>
      </c>
      <c r="D25" s="14" t="e">
        <f>VLOOKUP(A25,'[1]2012 Actuals'!#REF!,9,FALSE)</f>
        <v>#REF!</v>
      </c>
      <c r="E25" s="32"/>
      <c r="F25" s="14"/>
      <c r="G25" s="33"/>
      <c r="H25" s="18"/>
      <c r="J25" s="14"/>
      <c r="K25" s="18"/>
    </row>
    <row r="26" spans="1:12" hidden="1" x14ac:dyDescent="0.2">
      <c r="A26" s="13" t="s">
        <v>54</v>
      </c>
      <c r="B26" s="13" t="s">
        <v>55</v>
      </c>
      <c r="C26" s="32">
        <f>VLOOKUP(A26,'[1]2013 WORKSHEET'!$A$1:$E$618,3,FALSE)</f>
        <v>0</v>
      </c>
      <c r="D26" s="14" t="e">
        <f>VLOOKUP(A26,'[1]2012 Actuals'!#REF!,9,FALSE)</f>
        <v>#REF!</v>
      </c>
      <c r="E26" s="32"/>
      <c r="F26" s="14"/>
      <c r="G26" s="33"/>
      <c r="H26" s="18"/>
      <c r="I26" s="17"/>
      <c r="J26" s="28"/>
      <c r="K26" s="27"/>
    </row>
    <row r="27" spans="1:12" hidden="1" x14ac:dyDescent="0.2">
      <c r="A27" s="12" t="s">
        <v>56</v>
      </c>
      <c r="B27" s="12" t="s">
        <v>57</v>
      </c>
      <c r="C27" s="32">
        <f>VLOOKUP(A27,'[1]2013 WORKSHEET'!$A$1:$E$618,3,FALSE)</f>
        <v>0</v>
      </c>
      <c r="D27" s="14" t="e">
        <f>VLOOKUP(A27,'[1]2012 Actuals'!#REF!,9,FALSE)</f>
        <v>#REF!</v>
      </c>
      <c r="E27" s="32"/>
      <c r="F27" s="14"/>
      <c r="G27" s="33"/>
      <c r="H27" s="18"/>
      <c r="I27" s="17"/>
    </row>
    <row r="28" spans="1:12" hidden="1" x14ac:dyDescent="0.2">
      <c r="A28" s="13" t="s">
        <v>58</v>
      </c>
      <c r="B28" s="13" t="s">
        <v>59</v>
      </c>
      <c r="C28" s="32">
        <f>VLOOKUP(A28,'[1]2013 WORKSHEET'!$A$1:$E$618,3,FALSE)</f>
        <v>0</v>
      </c>
      <c r="D28" s="14" t="e">
        <f>VLOOKUP(A28,'[1]2012 Actuals'!#REF!,9,FALSE)</f>
        <v>#REF!</v>
      </c>
      <c r="E28" s="32"/>
      <c r="F28" s="14"/>
      <c r="G28" s="33"/>
      <c r="H28" s="18"/>
      <c r="I28" s="17"/>
      <c r="L28" s="17"/>
    </row>
    <row r="29" spans="1:12" hidden="1" x14ac:dyDescent="0.2">
      <c r="A29" s="13"/>
      <c r="B29" s="34" t="s">
        <v>60</v>
      </c>
      <c r="C29" s="32"/>
      <c r="D29" s="14"/>
      <c r="E29" s="32"/>
      <c r="F29" s="14"/>
      <c r="G29" s="33"/>
      <c r="H29" s="18"/>
      <c r="I29" s="17"/>
      <c r="J29" s="27"/>
      <c r="K29" s="27"/>
      <c r="L29" s="17"/>
    </row>
    <row r="30" spans="1:12" hidden="1" x14ac:dyDescent="0.2">
      <c r="A30" s="12" t="s">
        <v>61</v>
      </c>
      <c r="B30" s="12" t="s">
        <v>62</v>
      </c>
      <c r="C30" s="32">
        <f>VLOOKUP(A30,'[1]2013 WORKSHEET'!$A$1:$E$618,3,FALSE)</f>
        <v>0</v>
      </c>
      <c r="D30" s="14" t="e">
        <f>VLOOKUP(A30,'[1]2012 Actuals'!#REF!,9,FALSE)</f>
        <v>#REF!</v>
      </c>
      <c r="E30" s="32"/>
      <c r="F30" s="14"/>
      <c r="G30" s="33"/>
      <c r="H30" s="18"/>
      <c r="I30" s="18"/>
      <c r="J30" s="17"/>
    </row>
    <row r="31" spans="1:12" hidden="1" x14ac:dyDescent="0.2">
      <c r="A31" s="13" t="s">
        <v>63</v>
      </c>
      <c r="B31" s="13" t="s">
        <v>64</v>
      </c>
      <c r="C31" s="32">
        <f>VLOOKUP(A31,'[1]2013 WORKSHEET'!$A$1:$E$618,3,FALSE)</f>
        <v>0</v>
      </c>
      <c r="D31" s="14" t="e">
        <f>VLOOKUP(A31,'[1]2012 Actuals'!#REF!,9,FALSE)</f>
        <v>#REF!</v>
      </c>
      <c r="E31" s="32"/>
      <c r="F31" s="14"/>
      <c r="G31" s="33"/>
      <c r="H31" s="18"/>
    </row>
    <row r="32" spans="1:12" hidden="1" x14ac:dyDescent="0.2">
      <c r="A32" s="12" t="s">
        <v>65</v>
      </c>
      <c r="B32" s="12" t="s">
        <v>66</v>
      </c>
      <c r="C32" s="32">
        <f>VLOOKUP(A32,'[1]2013 WORKSHEET'!$A$1:$E$618,3,FALSE)</f>
        <v>0</v>
      </c>
      <c r="D32" s="14" t="e">
        <f>VLOOKUP(A32,'[1]2012 Actuals'!#REF!,9,FALSE)</f>
        <v>#REF!</v>
      </c>
      <c r="E32" s="32"/>
      <c r="F32" s="14"/>
      <c r="G32" s="33"/>
      <c r="H32" s="18"/>
    </row>
    <row r="33" spans="1:15" hidden="1" x14ac:dyDescent="0.2">
      <c r="A33" s="12" t="s">
        <v>67</v>
      </c>
      <c r="B33" s="12" t="s">
        <v>68</v>
      </c>
      <c r="C33" s="32">
        <f>VLOOKUP(A33,'[1]2013 WORKSHEET'!$A$1:$E$618,3,FALSE)</f>
        <v>0</v>
      </c>
      <c r="D33" s="14" t="e">
        <f>VLOOKUP(A33,'[1]2012 Actuals'!#REF!,9,FALSE)</f>
        <v>#REF!</v>
      </c>
      <c r="E33" s="32"/>
      <c r="F33" s="14"/>
      <c r="G33" s="33"/>
      <c r="H33" s="18"/>
      <c r="J33" s="28"/>
      <c r="M33" s="35"/>
      <c r="O33" s="17"/>
    </row>
    <row r="34" spans="1:15" hidden="1" x14ac:dyDescent="0.2">
      <c r="A34" s="12" t="s">
        <v>69</v>
      </c>
      <c r="B34" s="12" t="s">
        <v>70</v>
      </c>
      <c r="C34" s="32">
        <f>VLOOKUP(A34,'[1]2013 WORKSHEET'!$A$1:$E$618,3,FALSE)</f>
        <v>0</v>
      </c>
      <c r="D34" s="14" t="e">
        <f>VLOOKUP(A34,'[1]2012 Actuals'!#REF!,9,FALSE)</f>
        <v>#REF!</v>
      </c>
      <c r="E34" s="32"/>
      <c r="F34" s="14"/>
      <c r="G34" s="33"/>
      <c r="H34" s="18"/>
      <c r="J34" s="28"/>
      <c r="M34" s="36"/>
    </row>
    <row r="35" spans="1:15" hidden="1" x14ac:dyDescent="0.2">
      <c r="A35" s="12" t="s">
        <v>71</v>
      </c>
      <c r="B35" s="12" t="s">
        <v>72</v>
      </c>
      <c r="C35" s="32">
        <f>VLOOKUP(A35,'[1]2013 WORKSHEET'!$A$1:$E$618,3,FALSE)</f>
        <v>0</v>
      </c>
      <c r="D35" s="14" t="e">
        <f>VLOOKUP(A35,'[1]2012 Actuals'!#REF!,9,FALSE)</f>
        <v>#REF!</v>
      </c>
      <c r="E35" s="32"/>
      <c r="F35" s="14"/>
      <c r="G35" s="33"/>
      <c r="H35" s="18"/>
      <c r="J35" s="28"/>
      <c r="M35" s="36"/>
    </row>
    <row r="36" spans="1:15" ht="13.5" hidden="1" customHeight="1" x14ac:dyDescent="0.2">
      <c r="A36" s="12" t="s">
        <v>73</v>
      </c>
      <c r="B36" s="12" t="s">
        <v>74</v>
      </c>
      <c r="C36" s="32">
        <f>VLOOKUP(A36,'[1]2013 WORKSHEET'!$A$1:$E$618,3,FALSE)</f>
        <v>0</v>
      </c>
      <c r="D36" s="14" t="e">
        <f>VLOOKUP(A36,'[1]2012 Actuals'!#REF!,9,FALSE)</f>
        <v>#REF!</v>
      </c>
      <c r="E36" s="32"/>
      <c r="F36" s="14"/>
      <c r="G36" s="33"/>
      <c r="H36" s="18"/>
      <c r="J36" s="37"/>
      <c r="L36" s="13"/>
      <c r="M36" s="36"/>
    </row>
    <row r="37" spans="1:15" ht="13.5" customHeight="1" x14ac:dyDescent="0.2">
      <c r="A37" s="38"/>
      <c r="B37" s="39" t="s">
        <v>75</v>
      </c>
      <c r="C37" s="40"/>
      <c r="D37" s="41"/>
      <c r="E37" s="41"/>
      <c r="F37" s="41"/>
      <c r="G37" s="42"/>
      <c r="H37" s="18"/>
      <c r="I37" s="27" t="s">
        <v>76</v>
      </c>
      <c r="J37" s="37"/>
      <c r="L37" s="13"/>
      <c r="M37" s="36"/>
    </row>
    <row r="38" spans="1:15" x14ac:dyDescent="0.2">
      <c r="A38" s="12" t="s">
        <v>77</v>
      </c>
      <c r="B38" s="12" t="s">
        <v>78</v>
      </c>
      <c r="C38" s="28">
        <f>VLOOKUP(A38,'[1]2013 WORKSHEET'!$A$1:$E$618,3,FALSE)</f>
        <v>20916</v>
      </c>
      <c r="D38" s="14">
        <f>VLOOKUP(A38,'[1]2012 Actuals'!$A$1:$L$1237,9,FALSE)</f>
        <v>15395</v>
      </c>
      <c r="E38" s="15">
        <f>+D38/C38</f>
        <v>0.73603939567794985</v>
      </c>
      <c r="F38" s="43">
        <f>+D38/9+D38</f>
        <v>17105.555555555555</v>
      </c>
      <c r="G38" s="19">
        <v>17041.36</v>
      </c>
      <c r="H38" s="18"/>
      <c r="I38" s="27"/>
      <c r="J38" s="37"/>
      <c r="M38" s="36"/>
    </row>
    <row r="39" spans="1:15" x14ac:dyDescent="0.2">
      <c r="A39" s="12" t="s">
        <v>79</v>
      </c>
      <c r="B39" s="12" t="s">
        <v>80</v>
      </c>
      <c r="C39" s="28">
        <f>VLOOKUP(A39,'[1]2013 WORKSHEET'!$A$1:$E$618,3,FALSE)</f>
        <v>1405</v>
      </c>
      <c r="D39" s="14">
        <f>VLOOKUP(A39,'[1]2012 Actuals'!$A$1:$L$1237,9,FALSE)</f>
        <v>520</v>
      </c>
      <c r="E39" s="15">
        <f t="shared" ref="E39:E63" si="1">+D39/C39</f>
        <v>0.37010676156583627</v>
      </c>
      <c r="F39" s="43">
        <f t="shared" ref="F39:F50" si="2">+D39/9+D39</f>
        <v>577.77777777777783</v>
      </c>
      <c r="G39" s="19">
        <v>700</v>
      </c>
      <c r="H39" s="18"/>
      <c r="I39" s="18" t="s">
        <v>81</v>
      </c>
      <c r="J39" s="37"/>
      <c r="M39" s="36"/>
    </row>
    <row r="40" spans="1:15" x14ac:dyDescent="0.2">
      <c r="A40" s="12" t="s">
        <v>82</v>
      </c>
      <c r="B40" s="12" t="s">
        <v>83</v>
      </c>
      <c r="C40" s="28">
        <f>VLOOKUP(A40,'[1]2013 WORKSHEET'!$A$1:$E$618,3,FALSE)</f>
        <v>4463</v>
      </c>
      <c r="D40" s="14">
        <f>VLOOKUP(A40,'[1]2012 Actuals'!$A$1:$L$1237,9,FALSE)</f>
        <v>2450</v>
      </c>
      <c r="E40" s="15">
        <f t="shared" si="1"/>
        <v>0.54895809993278066</v>
      </c>
      <c r="F40" s="43">
        <f t="shared" si="2"/>
        <v>2722.2222222222222</v>
      </c>
      <c r="G40" s="19">
        <v>2995.81</v>
      </c>
      <c r="H40" s="18"/>
      <c r="I40" s="17"/>
      <c r="J40" s="28"/>
      <c r="M40" s="36"/>
    </row>
    <row r="41" spans="1:15" x14ac:dyDescent="0.2">
      <c r="A41" s="12" t="s">
        <v>84</v>
      </c>
      <c r="B41" s="12" t="s">
        <v>85</v>
      </c>
      <c r="C41" s="28">
        <f>VLOOKUP(A41,'[1]2013 WORKSHEET'!$A$1:$E$618,3,FALSE)</f>
        <v>25004</v>
      </c>
      <c r="D41" s="14">
        <f>VLOOKUP(A41,'[1]2012 Actuals'!$A$1:$L$1237,9,FALSE)</f>
        <v>13550</v>
      </c>
      <c r="E41" s="15">
        <f t="shared" si="1"/>
        <v>0.54191329387298037</v>
      </c>
      <c r="F41" s="43">
        <f t="shared" si="2"/>
        <v>15055.555555555555</v>
      </c>
      <c r="G41" s="19">
        <v>19495.63</v>
      </c>
      <c r="H41" s="18"/>
      <c r="I41" s="17"/>
      <c r="J41" s="28"/>
      <c r="M41" s="36"/>
    </row>
    <row r="42" spans="1:15" x14ac:dyDescent="0.2">
      <c r="A42" s="12" t="s">
        <v>86</v>
      </c>
      <c r="B42" s="12" t="s">
        <v>87</v>
      </c>
      <c r="C42" s="28">
        <f>VLOOKUP(A42,'[1]2013 WORKSHEET'!$A$1:$E$618,3,FALSE)</f>
        <v>87134</v>
      </c>
      <c r="D42" s="14">
        <f>VLOOKUP(A42,'[1]2012 Actuals'!$A$1:$L$1237,9,FALSE)</f>
        <v>46735</v>
      </c>
      <c r="E42" s="15">
        <f>+D42/C42</f>
        <v>0.53635779374297055</v>
      </c>
      <c r="F42" s="43">
        <f t="shared" si="2"/>
        <v>51927.777777777781</v>
      </c>
      <c r="G42" s="23">
        <v>54118</v>
      </c>
      <c r="H42" s="18"/>
      <c r="I42" s="17"/>
      <c r="J42" s="28"/>
      <c r="M42" s="36"/>
    </row>
    <row r="43" spans="1:15" x14ac:dyDescent="0.2">
      <c r="A43" s="12" t="s">
        <v>88</v>
      </c>
      <c r="B43" s="12" t="s">
        <v>89</v>
      </c>
      <c r="C43" s="28">
        <f>VLOOKUP(A43,'[1]2013 WORKSHEET'!$A$1:$E$618,3,FALSE)</f>
        <v>0</v>
      </c>
      <c r="D43" s="14">
        <f>VLOOKUP(A43,'[1]2012 Actuals'!$A$1:$L$1237,9,FALSE)</f>
        <v>0</v>
      </c>
      <c r="E43" s="15"/>
      <c r="F43" s="43">
        <f t="shared" si="2"/>
        <v>0</v>
      </c>
      <c r="G43" s="19">
        <v>0</v>
      </c>
      <c r="H43" s="18"/>
      <c r="J43" s="28"/>
      <c r="M43" s="36"/>
    </row>
    <row r="44" spans="1:15" x14ac:dyDescent="0.2">
      <c r="A44" s="12" t="s">
        <v>90</v>
      </c>
      <c r="B44" s="12" t="s">
        <v>91</v>
      </c>
      <c r="C44" s="28">
        <f>VLOOKUP(A44,'[1]2013 WORKSHEET'!$A$1:$E$618,3,FALSE)</f>
        <v>0</v>
      </c>
      <c r="D44" s="14">
        <f>VLOOKUP(A44,'[1]2012 Actuals'!$A$1:$L$1237,9,FALSE)</f>
        <v>0</v>
      </c>
      <c r="E44" s="15"/>
      <c r="F44" s="43">
        <f t="shared" si="2"/>
        <v>0</v>
      </c>
      <c r="G44" s="19">
        <v>0</v>
      </c>
      <c r="H44" s="18"/>
      <c r="J44" s="28"/>
      <c r="M44" s="36"/>
    </row>
    <row r="45" spans="1:15" x14ac:dyDescent="0.2">
      <c r="A45" s="12" t="s">
        <v>92</v>
      </c>
      <c r="B45" s="12" t="s">
        <v>93</v>
      </c>
      <c r="C45" s="28">
        <f>VLOOKUP(A45,'[1]2013 WORKSHEET'!$A$1:$E$618,3,FALSE)</f>
        <v>2520</v>
      </c>
      <c r="D45" s="14">
        <f>VLOOKUP(A45,'[1]2012 Actuals'!$A$1:$L$1237,9,FALSE)</f>
        <v>0</v>
      </c>
      <c r="E45" s="15"/>
      <c r="F45" s="43">
        <f t="shared" si="2"/>
        <v>0</v>
      </c>
      <c r="G45" s="19">
        <v>0</v>
      </c>
      <c r="H45" s="18"/>
      <c r="J45" s="28"/>
      <c r="M45" s="36"/>
    </row>
    <row r="46" spans="1:15" x14ac:dyDescent="0.2">
      <c r="A46" s="12" t="s">
        <v>94</v>
      </c>
      <c r="B46" s="12" t="s">
        <v>95</v>
      </c>
      <c r="C46" s="28">
        <f>VLOOKUP(A46,'[1]2013 WORKSHEET'!$A$1:$E$618,3,FALSE)</f>
        <v>0</v>
      </c>
      <c r="D46" s="14">
        <f>VLOOKUP(A46,'[1]2012 Actuals'!$A$1:$L$1237,9,FALSE)</f>
        <v>0</v>
      </c>
      <c r="E46" s="15"/>
      <c r="F46" s="43">
        <f t="shared" si="2"/>
        <v>0</v>
      </c>
      <c r="G46" s="19">
        <v>0</v>
      </c>
      <c r="H46" s="18"/>
      <c r="J46" s="28"/>
      <c r="M46" s="36"/>
    </row>
    <row r="47" spans="1:15" x14ac:dyDescent="0.2">
      <c r="A47" s="12" t="s">
        <v>96</v>
      </c>
      <c r="B47" s="12" t="s">
        <v>97</v>
      </c>
      <c r="C47" s="28">
        <f>VLOOKUP(A47,'[1]2013 WORKSHEET'!$A$1:$E$618,3,FALSE)</f>
        <v>932</v>
      </c>
      <c r="D47" s="14">
        <f>VLOOKUP(A47,'[1]2012 Actuals'!$A$1:$L$1237,9,FALSE)</f>
        <v>1250</v>
      </c>
      <c r="E47" s="15">
        <f t="shared" si="1"/>
        <v>1.3412017167381973</v>
      </c>
      <c r="F47" s="43">
        <f t="shared" si="2"/>
        <v>1388.8888888888889</v>
      </c>
      <c r="G47" s="19">
        <v>1011.8</v>
      </c>
      <c r="H47" s="18"/>
      <c r="I47" s="44"/>
      <c r="J47" s="28"/>
      <c r="M47" s="36"/>
    </row>
    <row r="48" spans="1:15" x14ac:dyDescent="0.2">
      <c r="A48" s="12" t="s">
        <v>98</v>
      </c>
      <c r="B48" s="13" t="s">
        <v>99</v>
      </c>
      <c r="C48" s="20">
        <f>VLOOKUP(A48,'[1]2013 WORKSHEET'!$A$1:$E$618,3,FALSE)</f>
        <v>4361</v>
      </c>
      <c r="D48" s="20">
        <f>VLOOKUP(A48,'[1]2012 Actuals'!$A$1:$L$1237,9,FALSE)</f>
        <v>3640</v>
      </c>
      <c r="E48" s="22">
        <f t="shared" si="1"/>
        <v>0.8346709470304976</v>
      </c>
      <c r="F48" s="43">
        <f t="shared" si="2"/>
        <v>4044.4444444444443</v>
      </c>
      <c r="G48" s="19">
        <v>4215.8</v>
      </c>
      <c r="H48" s="18"/>
      <c r="I48" s="17"/>
      <c r="J48" s="28"/>
      <c r="M48" s="36"/>
    </row>
    <row r="49" spans="1:13" ht="12.75" customHeight="1" x14ac:dyDescent="0.2">
      <c r="A49" s="12" t="s">
        <v>100</v>
      </c>
      <c r="B49" s="12" t="s">
        <v>101</v>
      </c>
      <c r="C49" s="28">
        <f>VLOOKUP(A49,'[1]2013 WORKSHEET'!$A$1:$E$618,3,FALSE)</f>
        <v>1528</v>
      </c>
      <c r="D49" s="20">
        <f>VLOOKUP(A49,'[1]2012 Actuals'!$A$1:$L$1237,9,FALSE)</f>
        <v>600</v>
      </c>
      <c r="E49" s="15">
        <f t="shared" si="1"/>
        <v>0.39267015706806285</v>
      </c>
      <c r="F49" s="43">
        <v>600</v>
      </c>
      <c r="G49" s="19">
        <v>1200</v>
      </c>
      <c r="H49" s="18"/>
      <c r="J49" s="37"/>
      <c r="M49" s="36"/>
    </row>
    <row r="50" spans="1:13" x14ac:dyDescent="0.2">
      <c r="A50" s="12" t="s">
        <v>102</v>
      </c>
      <c r="B50" s="12" t="s">
        <v>103</v>
      </c>
      <c r="C50" s="28">
        <f>VLOOKUP(A50,'[1]2013 WORKSHEET'!$A$1:$E$618,3,FALSE)</f>
        <v>404</v>
      </c>
      <c r="D50" s="14">
        <f>VLOOKUP(A50,'[1]2012 Actuals'!$A$1:$L$1237,9,FALSE)</f>
        <v>0</v>
      </c>
      <c r="E50" s="15"/>
      <c r="F50" s="43">
        <f t="shared" si="2"/>
        <v>0</v>
      </c>
      <c r="G50" s="19">
        <v>400</v>
      </c>
      <c r="H50" s="18"/>
      <c r="J50" s="37"/>
      <c r="M50" s="36"/>
    </row>
    <row r="51" spans="1:13" x14ac:dyDescent="0.2">
      <c r="A51" s="12" t="s">
        <v>104</v>
      </c>
      <c r="B51" s="12" t="s">
        <v>105</v>
      </c>
      <c r="C51" s="28">
        <f>VLOOKUP(A51,'[1]2013 WORKSHEET'!$A$1:$E$618,3,FALSE)</f>
        <v>2200</v>
      </c>
      <c r="D51" s="14">
        <f>VLOOKUP(A51,'[1]2012 Actuals'!$A$1:$L$1237,9,FALSE)</f>
        <v>115</v>
      </c>
      <c r="E51" s="15"/>
      <c r="F51" s="43">
        <v>115</v>
      </c>
      <c r="G51" s="45">
        <v>2000</v>
      </c>
      <c r="H51" s="18"/>
      <c r="J51" s="37"/>
      <c r="M51" s="36"/>
    </row>
    <row r="52" spans="1:13" x14ac:dyDescent="0.2">
      <c r="A52" s="38"/>
      <c r="B52" s="39" t="s">
        <v>106</v>
      </c>
      <c r="C52" s="40"/>
      <c r="D52" s="40"/>
      <c r="E52" s="40"/>
      <c r="F52" s="40"/>
      <c r="G52" s="46"/>
      <c r="H52" s="18"/>
      <c r="J52" s="28"/>
      <c r="M52" s="36"/>
    </row>
    <row r="53" spans="1:13" x14ac:dyDescent="0.2">
      <c r="A53" s="12" t="s">
        <v>107</v>
      </c>
      <c r="B53" s="12" t="s">
        <v>108</v>
      </c>
      <c r="C53" s="28">
        <f>VLOOKUP(A53,'[1]2013 WORKSHEET'!$A$1:$E$618,3,FALSE)</f>
        <v>7780</v>
      </c>
      <c r="D53" s="14">
        <f>VLOOKUP(A53,'[1]2012 Actuals'!$A$1:$L$1237,9,FALSE)</f>
        <v>10920</v>
      </c>
      <c r="E53" s="15">
        <f t="shared" si="1"/>
        <v>1.4035989717223651</v>
      </c>
      <c r="F53" s="43">
        <f>+D53+420+420</f>
        <v>11760</v>
      </c>
      <c r="G53" s="19">
        <v>9088</v>
      </c>
      <c r="H53" s="18"/>
      <c r="J53" s="28"/>
      <c r="M53" s="36"/>
    </row>
    <row r="54" spans="1:13" x14ac:dyDescent="0.2">
      <c r="A54" s="12" t="s">
        <v>109</v>
      </c>
      <c r="B54" s="12" t="s">
        <v>110</v>
      </c>
      <c r="C54" s="28">
        <f>VLOOKUP(A54,'[1]2013 WORKSHEET'!$A$1:$E$618,3,FALSE)</f>
        <v>5196</v>
      </c>
      <c r="D54" s="14">
        <f>VLOOKUP(A54,'[1]2012 Actuals'!$A$1:$L$1237,9,FALSE)</f>
        <v>1770</v>
      </c>
      <c r="E54" s="15">
        <f t="shared" si="1"/>
        <v>0.34064665127020788</v>
      </c>
      <c r="F54" s="43">
        <f>+D54+290+290</f>
        <v>2350</v>
      </c>
      <c r="G54" s="19">
        <v>4028</v>
      </c>
      <c r="H54" s="18"/>
      <c r="J54" s="28"/>
      <c r="M54" s="36"/>
    </row>
    <row r="55" spans="1:13" x14ac:dyDescent="0.2">
      <c r="A55" s="12" t="s">
        <v>111</v>
      </c>
      <c r="B55" s="12" t="s">
        <v>112</v>
      </c>
      <c r="C55" s="28">
        <f>VLOOKUP(A55,'[1]2013 WORKSHEET'!$A$1:$E$618,3,FALSE)</f>
        <v>6011</v>
      </c>
      <c r="D55" s="14">
        <f>VLOOKUP(A55,'[1]2012 Actuals'!$A$1:$L$1237,9,FALSE)</f>
        <v>3200</v>
      </c>
      <c r="E55" s="15">
        <f t="shared" si="1"/>
        <v>0.53235734486774244</v>
      </c>
      <c r="F55" s="43">
        <f>+D55+320+320</f>
        <v>3840</v>
      </c>
      <c r="G55" s="19">
        <v>5425</v>
      </c>
      <c r="H55" s="18"/>
      <c r="J55" s="28"/>
      <c r="M55" s="36"/>
    </row>
    <row r="56" spans="1:13" x14ac:dyDescent="0.2">
      <c r="A56" s="12" t="s">
        <v>113</v>
      </c>
      <c r="B56" s="12" t="s">
        <v>114</v>
      </c>
      <c r="C56" s="28">
        <f>VLOOKUP(A56,'[1]2013 WORKSHEET'!$A$1:$E$618,3,FALSE)</f>
        <v>0</v>
      </c>
      <c r="D56" s="14">
        <f>VLOOKUP(A56,'[1]2012 Actuals'!$A$1:$L$1237,9,FALSE)</f>
        <v>0</v>
      </c>
      <c r="E56" s="15"/>
      <c r="F56" s="43"/>
      <c r="G56" s="19">
        <v>0</v>
      </c>
      <c r="H56" s="18"/>
      <c r="J56" s="28"/>
      <c r="M56" s="36"/>
    </row>
    <row r="57" spans="1:13" x14ac:dyDescent="0.2">
      <c r="A57" s="12" t="s">
        <v>115</v>
      </c>
      <c r="B57" s="12" t="s">
        <v>116</v>
      </c>
      <c r="C57" s="28">
        <f>VLOOKUP(A57,'[1]2013 WORKSHEET'!$A$1:$E$618,3,FALSE)</f>
        <v>2400</v>
      </c>
      <c r="D57" s="14">
        <f>VLOOKUP(A57,'[1]2012 Actuals'!$A$1:$L$1237,9,FALSE)</f>
        <v>0</v>
      </c>
      <c r="E57" s="15">
        <f t="shared" si="1"/>
        <v>0</v>
      </c>
      <c r="F57" s="43">
        <v>0</v>
      </c>
      <c r="G57" s="45">
        <v>0</v>
      </c>
      <c r="H57" s="18"/>
      <c r="I57" s="27"/>
      <c r="J57" s="28"/>
      <c r="M57" s="36"/>
    </row>
    <row r="58" spans="1:13" x14ac:dyDescent="0.2">
      <c r="A58" s="12" t="s">
        <v>117</v>
      </c>
      <c r="B58" s="12" t="s">
        <v>118</v>
      </c>
      <c r="C58" s="28">
        <f>VLOOKUP(A58,'[1]2013 WORKSHEET'!$A$1:$E$618,3,FALSE)</f>
        <v>1700</v>
      </c>
      <c r="D58" s="14">
        <f>VLOOKUP(A58,'[1]2012 Actuals'!$A$1:$L$1237,9,FALSE)</f>
        <v>2000</v>
      </c>
      <c r="E58" s="15">
        <f t="shared" si="1"/>
        <v>1.1764705882352942</v>
      </c>
      <c r="F58" s="43">
        <f>+D58+200+200</f>
        <v>2400</v>
      </c>
      <c r="G58" s="19">
        <v>1812</v>
      </c>
      <c r="H58" s="18"/>
      <c r="I58" s="47"/>
      <c r="J58" s="28"/>
      <c r="M58" s="36"/>
    </row>
    <row r="59" spans="1:13" x14ac:dyDescent="0.2">
      <c r="A59" s="12" t="s">
        <v>119</v>
      </c>
      <c r="B59" s="12" t="s">
        <v>120</v>
      </c>
      <c r="C59" s="28">
        <f>VLOOKUP(A59,'[1]2013 WORKSHEET'!$A$1:$E$618,3,FALSE)</f>
        <v>2176</v>
      </c>
      <c r="D59" s="14">
        <f>VLOOKUP(A59,'[1]2012 Actuals'!$A$1:$L$1237,9,FALSE)</f>
        <v>1600</v>
      </c>
      <c r="E59" s="15">
        <f t="shared" si="1"/>
        <v>0.73529411764705888</v>
      </c>
      <c r="F59" s="43">
        <f>+D59</f>
        <v>1600</v>
      </c>
      <c r="G59" s="19">
        <v>1976</v>
      </c>
      <c r="H59" s="18"/>
      <c r="I59" s="27"/>
      <c r="J59" s="28"/>
      <c r="M59" s="36"/>
    </row>
    <row r="60" spans="1:13" x14ac:dyDescent="0.2">
      <c r="A60" s="12" t="s">
        <v>121</v>
      </c>
      <c r="B60" s="12" t="s">
        <v>122</v>
      </c>
      <c r="C60" s="28">
        <f>VLOOKUP(A60,'[1]2013 WORKSHEET'!$A$1:$E$618,3,FALSE)</f>
        <v>246</v>
      </c>
      <c r="D60" s="14">
        <f>VLOOKUP(A60,'[1]2012 Actuals'!$A$1:$L$1237,9,FALSE)</f>
        <v>0</v>
      </c>
      <c r="E60" s="15">
        <f t="shared" si="1"/>
        <v>0</v>
      </c>
      <c r="F60" s="48">
        <v>0</v>
      </c>
      <c r="G60" s="19">
        <v>0</v>
      </c>
      <c r="H60" s="18"/>
      <c r="I60" s="27"/>
      <c r="J60" s="28"/>
      <c r="M60" s="36"/>
    </row>
    <row r="61" spans="1:13" x14ac:dyDescent="0.2">
      <c r="A61" s="12" t="s">
        <v>123</v>
      </c>
      <c r="B61" s="12" t="s">
        <v>124</v>
      </c>
      <c r="C61" s="28">
        <f>VLOOKUP(A61,'[1]2013 WORKSHEET'!$A$1:$E$618,3,FALSE)</f>
        <v>10239</v>
      </c>
      <c r="D61" s="20">
        <f>VLOOKUP(A61,'[1]2012 Actuals'!$A$1:$L$1237,9,FALSE)</f>
        <v>10000</v>
      </c>
      <c r="E61" s="15">
        <f t="shared" si="1"/>
        <v>0.97665787674577598</v>
      </c>
      <c r="F61" s="48">
        <f>24*125+D61</f>
        <v>13000</v>
      </c>
      <c r="G61" s="23">
        <v>12255</v>
      </c>
      <c r="H61" s="18"/>
      <c r="I61" s="18"/>
      <c r="J61" s="28"/>
      <c r="M61" s="36"/>
    </row>
    <row r="62" spans="1:13" x14ac:dyDescent="0.2">
      <c r="A62" s="12" t="s">
        <v>125</v>
      </c>
      <c r="B62" s="12" t="s">
        <v>126</v>
      </c>
      <c r="C62" s="28">
        <f>VLOOKUP(A62,'[1]2013 WORKSHEET'!$A$1:$E$618,3,FALSE)</f>
        <v>984</v>
      </c>
      <c r="D62" s="20">
        <f>VLOOKUP(A62,'[1]2012 Actuals'!$A$1:$L$1237,9,FALSE)</f>
        <v>0</v>
      </c>
      <c r="E62" s="15">
        <f t="shared" si="1"/>
        <v>0</v>
      </c>
      <c r="F62" s="48">
        <v>0</v>
      </c>
      <c r="G62" s="19">
        <v>400</v>
      </c>
      <c r="H62" s="18"/>
      <c r="I62" s="18"/>
      <c r="J62" s="28"/>
      <c r="M62" s="36"/>
    </row>
    <row r="63" spans="1:13" x14ac:dyDescent="0.2">
      <c r="A63" s="49" t="s">
        <v>127</v>
      </c>
      <c r="B63" s="26" t="s">
        <v>128</v>
      </c>
      <c r="C63" s="28">
        <f>VLOOKUP(A63,'[1]2013 WORKSHEET'!$A$1:$E$618,3,FALSE)</f>
        <v>6922</v>
      </c>
      <c r="D63" s="20">
        <f>VLOOKUP(A63,'[1]2012 Actuals'!$A$1:$L$1237,9,FALSE)</f>
        <v>5200</v>
      </c>
      <c r="E63" s="15">
        <f t="shared" si="1"/>
        <v>0.75122796879514586</v>
      </c>
      <c r="F63" s="44">
        <f>3*350+D63</f>
        <v>6250</v>
      </c>
      <c r="G63" s="19">
        <v>7352</v>
      </c>
      <c r="I63" s="17"/>
      <c r="J63" s="28"/>
      <c r="M63" s="36"/>
    </row>
    <row r="64" spans="1:13" ht="13.5" thickBot="1" x14ac:dyDescent="0.25">
      <c r="B64" s="50" t="s">
        <v>129</v>
      </c>
      <c r="C64" s="51">
        <f>SUBTOTAL(109,C9:C63)</f>
        <v>1078123.5</v>
      </c>
      <c r="D64" s="51">
        <f>SUBTOTAL(109,D9:D63)</f>
        <v>554312.98</v>
      </c>
      <c r="E64" s="51"/>
      <c r="F64" s="51">
        <f>SUM(F9:F21)</f>
        <v>877381.5</v>
      </c>
      <c r="G64" s="51">
        <f>SUBTOTAL(109,G9:G63)</f>
        <v>1054441.2000000002</v>
      </c>
      <c r="J64" s="28"/>
      <c r="M64" s="36"/>
    </row>
    <row r="65" spans="1:14" ht="14.25" thickTop="1" thickBot="1" x14ac:dyDescent="0.25">
      <c r="B65" s="50" t="s">
        <v>130</v>
      </c>
      <c r="C65" s="52">
        <f>+C157</f>
        <v>1078123.02</v>
      </c>
      <c r="D65" s="52">
        <f>+D157</f>
        <v>826933.29000000015</v>
      </c>
      <c r="E65" s="52"/>
      <c r="F65" s="52">
        <f>+F157</f>
        <v>1078152.5577777778</v>
      </c>
      <c r="G65" s="52">
        <f>G157</f>
        <v>1054440.8031066665</v>
      </c>
      <c r="J65" s="28"/>
      <c r="M65" s="36"/>
    </row>
    <row r="66" spans="1:14" ht="13.5" thickTop="1" x14ac:dyDescent="0.2">
      <c r="B66" s="53"/>
      <c r="C66" s="28"/>
      <c r="D66" s="28"/>
      <c r="E66" s="28"/>
      <c r="F66" s="28"/>
      <c r="G66" s="28"/>
      <c r="I66" s="27"/>
      <c r="J66" s="28"/>
      <c r="M66" s="36"/>
    </row>
    <row r="67" spans="1:14" ht="13.5" thickBot="1" x14ac:dyDescent="0.25">
      <c r="B67" s="50" t="s">
        <v>131</v>
      </c>
      <c r="C67" s="51">
        <f>C64-C65</f>
        <v>0.47999999998137355</v>
      </c>
      <c r="D67" s="51">
        <f>D65-D64</f>
        <v>272620.31000000017</v>
      </c>
      <c r="E67" s="51"/>
      <c r="F67" s="51">
        <f>+F65-F64</f>
        <v>200771.05777777778</v>
      </c>
      <c r="G67" s="54">
        <f>+G64-G65</f>
        <v>0.39689333364367485</v>
      </c>
      <c r="J67" s="28"/>
      <c r="M67" s="36"/>
    </row>
    <row r="68" spans="1:14" ht="13.5" thickTop="1" x14ac:dyDescent="0.2">
      <c r="B68" s="55"/>
      <c r="C68" s="56">
        <v>2024</v>
      </c>
      <c r="D68" s="56">
        <v>2024</v>
      </c>
      <c r="E68" s="56" t="s">
        <v>132</v>
      </c>
      <c r="F68" s="56">
        <v>2024</v>
      </c>
      <c r="G68" s="56">
        <v>2025</v>
      </c>
      <c r="J68" s="28"/>
      <c r="M68" s="36"/>
    </row>
    <row r="69" spans="1:14" x14ac:dyDescent="0.2">
      <c r="A69" s="3" t="s">
        <v>133</v>
      </c>
      <c r="B69" s="28"/>
      <c r="C69" s="57" t="s">
        <v>8</v>
      </c>
      <c r="D69" s="57" t="s">
        <v>134</v>
      </c>
      <c r="E69" s="57" t="s">
        <v>8</v>
      </c>
      <c r="F69" s="57" t="s">
        <v>10</v>
      </c>
      <c r="G69" s="57" t="s">
        <v>8</v>
      </c>
      <c r="I69" s="17"/>
      <c r="J69" s="28"/>
      <c r="M69" s="36"/>
    </row>
    <row r="70" spans="1:14" x14ac:dyDescent="0.2">
      <c r="A70" s="13" t="s">
        <v>135</v>
      </c>
      <c r="B70" s="13" t="s">
        <v>136</v>
      </c>
      <c r="C70" s="23">
        <f>VLOOKUP(A70,'[1]2013 WORKSHEET'!$A$7:$E$613,3,FALSE)</f>
        <v>12170.56</v>
      </c>
      <c r="D70" s="20">
        <f>VLOOKUP(A70,'[1]2012 Actuals'!$A$1:$L$1237,9,FALSE)</f>
        <v>12211.26</v>
      </c>
      <c r="E70" s="15">
        <f>+D70/C70</f>
        <v>1.0033441353561381</v>
      </c>
      <c r="F70" s="58">
        <f>+D70</f>
        <v>12211.26</v>
      </c>
      <c r="G70" s="19">
        <f>+F70*1.028</f>
        <v>12553.175280000001</v>
      </c>
      <c r="I70" s="18" t="s">
        <v>137</v>
      </c>
    </row>
    <row r="71" spans="1:14" x14ac:dyDescent="0.2">
      <c r="A71" s="13" t="s">
        <v>138</v>
      </c>
      <c r="B71" s="13" t="s">
        <v>139</v>
      </c>
      <c r="C71" s="23">
        <f>VLOOKUP(A71,'[1]2013 WORKSHEET'!$A$7:$E$613,3,FALSE)</f>
        <v>19181.759999999998</v>
      </c>
      <c r="D71" s="14">
        <f>VLOOKUP(A71,'[1]2012 Actuals'!$A$1:$L$1237,9,FALSE)</f>
        <v>18764</v>
      </c>
      <c r="E71" s="15">
        <f t="shared" ref="E71:E127" si="3">+D71/C71</f>
        <v>0.97822097659443141</v>
      </c>
      <c r="F71" s="58">
        <f>+D71</f>
        <v>18764</v>
      </c>
      <c r="G71" s="19">
        <f>+F71*1.028</f>
        <v>19289.392</v>
      </c>
      <c r="I71" s="18"/>
      <c r="M71" s="59"/>
      <c r="N71" s="17"/>
    </row>
    <row r="72" spans="1:14" x14ac:dyDescent="0.2">
      <c r="A72" s="12" t="s">
        <v>140</v>
      </c>
      <c r="B72" s="13" t="s">
        <v>141</v>
      </c>
      <c r="C72" s="23">
        <f>VLOOKUP(A72,'[1]2013 WORKSHEET'!$A$7:$E$613,3,FALSE)</f>
        <v>2000</v>
      </c>
      <c r="D72" s="14">
        <f>VLOOKUP(A72,'[1]2012 Actuals'!$A$1:$L$1237,9,FALSE)</f>
        <v>265.27</v>
      </c>
      <c r="E72" s="15">
        <f t="shared" si="3"/>
        <v>0.132635</v>
      </c>
      <c r="F72" s="58">
        <f>+D72</f>
        <v>265.27</v>
      </c>
      <c r="G72" s="19">
        <v>2000</v>
      </c>
      <c r="I72" s="18"/>
      <c r="J72" s="14"/>
    </row>
    <row r="73" spans="1:14" ht="12" hidden="1" customHeight="1" x14ac:dyDescent="0.2">
      <c r="A73" s="12"/>
      <c r="B73" s="13" t="s">
        <v>142</v>
      </c>
      <c r="C73" s="23"/>
      <c r="D73" s="14"/>
      <c r="E73" s="15" t="e">
        <f t="shared" si="3"/>
        <v>#DIV/0!</v>
      </c>
      <c r="F73" s="58"/>
      <c r="G73" s="19"/>
      <c r="I73" s="18"/>
      <c r="J73" s="14"/>
    </row>
    <row r="74" spans="1:14" x14ac:dyDescent="0.2">
      <c r="A74" s="13" t="s">
        <v>143</v>
      </c>
      <c r="B74" s="13" t="s">
        <v>144</v>
      </c>
      <c r="C74" s="23">
        <f>VLOOKUP(A74,'[1]2013 WORKSHEET'!$A$7:$E$613,3,FALSE)</f>
        <v>5130</v>
      </c>
      <c r="D74" s="14">
        <f>VLOOKUP(A74,'[1]2012 Actuals'!$A$1:$L$1237,9,FALSE)</f>
        <v>4363.6400000000003</v>
      </c>
      <c r="E74" s="15">
        <f t="shared" si="3"/>
        <v>0.8506120857699806</v>
      </c>
      <c r="F74" s="58">
        <f>+D74/9*3+D74</f>
        <v>5818.1866666666674</v>
      </c>
      <c r="G74" s="19">
        <v>5800</v>
      </c>
      <c r="I74" s="18"/>
      <c r="J74" s="28"/>
    </row>
    <row r="75" spans="1:14" x14ac:dyDescent="0.2">
      <c r="A75" s="13"/>
      <c r="B75" s="13" t="s">
        <v>145</v>
      </c>
      <c r="C75" s="23">
        <v>1000</v>
      </c>
      <c r="D75" s="20">
        <v>0</v>
      </c>
      <c r="E75" s="15">
        <f t="shared" si="3"/>
        <v>0</v>
      </c>
      <c r="F75" s="60">
        <v>0</v>
      </c>
      <c r="G75" s="23">
        <v>0</v>
      </c>
      <c r="I75" s="18"/>
      <c r="J75" s="28"/>
    </row>
    <row r="76" spans="1:14" x14ac:dyDescent="0.2">
      <c r="A76" s="13"/>
      <c r="B76" s="13" t="s">
        <v>146</v>
      </c>
      <c r="C76" s="23">
        <v>1000</v>
      </c>
      <c r="D76" s="20">
        <v>0</v>
      </c>
      <c r="E76" s="15">
        <f t="shared" si="3"/>
        <v>0</v>
      </c>
      <c r="F76" s="60">
        <v>0</v>
      </c>
      <c r="G76" s="23">
        <v>1000</v>
      </c>
      <c r="I76" s="18"/>
      <c r="J76" s="28"/>
    </row>
    <row r="77" spans="1:14" x14ac:dyDescent="0.2">
      <c r="A77" s="61" t="s">
        <v>147</v>
      </c>
      <c r="B77" s="13" t="s">
        <v>148</v>
      </c>
      <c r="C77" s="23">
        <f>VLOOKUP(A77,'[1]2013 WORKSHEET'!$A$7:$E$613,3,FALSE)</f>
        <v>211071</v>
      </c>
      <c r="D77" s="14">
        <f>VLOOKUP(A77,'[1]2012 Actuals'!$A$1:$L$1237,9,FALSE)</f>
        <v>156925.82</v>
      </c>
      <c r="E77" s="15">
        <f t="shared" si="3"/>
        <v>0.74347409165636213</v>
      </c>
      <c r="F77" s="60">
        <f>+D77/9*3+D77</f>
        <v>209234.42666666667</v>
      </c>
      <c r="G77" s="19">
        <v>216114.6</v>
      </c>
      <c r="I77" s="25" t="s">
        <v>149</v>
      </c>
      <c r="J77" s="14"/>
    </row>
    <row r="78" spans="1:14" x14ac:dyDescent="0.2">
      <c r="A78" s="12" t="s">
        <v>150</v>
      </c>
      <c r="B78" s="13" t="s">
        <v>151</v>
      </c>
      <c r="C78" s="23">
        <f>VLOOKUP(A78,'[1]2013 WORKSHEET'!$A$7:$E$613,3,FALSE)</f>
        <v>11290.64</v>
      </c>
      <c r="D78" s="14">
        <f>VLOOKUP(A78,'[1]2012 Actuals'!$A$1:$L$1237,9,FALSE)</f>
        <v>8562.35</v>
      </c>
      <c r="E78" s="15">
        <f t="shared" si="3"/>
        <v>0.75835825072803675</v>
      </c>
      <c r="F78" s="60">
        <f t="shared" ref="F78:F113" si="4">+D78/9*3+D78</f>
        <v>11416.466666666667</v>
      </c>
      <c r="G78" s="19">
        <f t="shared" ref="G78:G83" si="5">+F78*1.028</f>
        <v>11736.127733333335</v>
      </c>
      <c r="I78" s="62"/>
      <c r="J78" s="28"/>
    </row>
    <row r="79" spans="1:14" ht="12.75" customHeight="1" x14ac:dyDescent="0.2">
      <c r="A79" s="12" t="s">
        <v>152</v>
      </c>
      <c r="B79" s="13" t="s">
        <v>153</v>
      </c>
      <c r="C79" s="23">
        <f>VLOOKUP(A79,'[1]2013 WORKSHEET'!$A$7:$E$613,3,FALSE)</f>
        <v>3634.98</v>
      </c>
      <c r="D79" s="14">
        <f>VLOOKUP(A79,'[1]2012 Actuals'!$A$1:$L$1237,9,FALSE)</f>
        <v>2754.44</v>
      </c>
      <c r="E79" s="15">
        <f t="shared" si="3"/>
        <v>0.75775932742408492</v>
      </c>
      <c r="F79" s="60">
        <f t="shared" si="4"/>
        <v>3672.5866666666666</v>
      </c>
      <c r="G79" s="19">
        <f t="shared" si="5"/>
        <v>3775.4190933333334</v>
      </c>
      <c r="I79" s="230"/>
      <c r="J79" s="28"/>
    </row>
    <row r="80" spans="1:14" x14ac:dyDescent="0.2">
      <c r="A80" s="12" t="s">
        <v>154</v>
      </c>
      <c r="B80" s="13" t="s">
        <v>155</v>
      </c>
      <c r="C80" s="23">
        <f>VLOOKUP(A80,'[1]2013 WORKSHEET'!$A$7:$E$613,3,FALSE)</f>
        <v>4125</v>
      </c>
      <c r="D80" s="14">
        <f>VLOOKUP(A80,'[1]2012 Actuals'!$A$1:$L$1237,9,FALSE)</f>
        <v>3067.29</v>
      </c>
      <c r="E80" s="15">
        <f t="shared" si="3"/>
        <v>0.74358545454545455</v>
      </c>
      <c r="F80" s="60">
        <f t="shared" si="4"/>
        <v>4089.7200000000003</v>
      </c>
      <c r="G80" s="19">
        <f t="shared" si="5"/>
        <v>4204.2321600000005</v>
      </c>
      <c r="I80" s="230"/>
      <c r="J80" s="14"/>
    </row>
    <row r="81" spans="1:13" x14ac:dyDescent="0.2">
      <c r="A81" s="12" t="s">
        <v>156</v>
      </c>
      <c r="B81" s="13" t="s">
        <v>157</v>
      </c>
      <c r="C81" s="23">
        <f>VLOOKUP(A81,'[1]2013 WORKSHEET'!$A$7:$E$613,3,FALSE)</f>
        <v>6557.42</v>
      </c>
      <c r="D81" s="14">
        <f>VLOOKUP(A81,'[1]2012 Actuals'!$A$1:$L$1237,9,FALSE)</f>
        <v>5379.48</v>
      </c>
      <c r="E81" s="15">
        <f t="shared" si="3"/>
        <v>0.8203653266071107</v>
      </c>
      <c r="F81" s="60">
        <f t="shared" si="4"/>
        <v>7172.6399999999994</v>
      </c>
      <c r="G81" s="19">
        <f t="shared" si="5"/>
        <v>7373.4739199999995</v>
      </c>
      <c r="I81" s="230"/>
      <c r="J81" s="14"/>
      <c r="L81" s="17"/>
    </row>
    <row r="82" spans="1:13" x14ac:dyDescent="0.2">
      <c r="A82" s="12" t="s">
        <v>158</v>
      </c>
      <c r="B82" s="13" t="s">
        <v>159</v>
      </c>
      <c r="C82" s="23">
        <f>VLOOKUP(A82,'[1]2013 WORKSHEET'!$A$7:$E$613,3,FALSE)</f>
        <v>18929.21</v>
      </c>
      <c r="D82" s="14">
        <f>VLOOKUP(A82,'[1]2012 Actuals'!$A$1:$L$1237,9,FALSE)</f>
        <v>14411.88</v>
      </c>
      <c r="E82" s="15">
        <f t="shared" si="3"/>
        <v>0.76135665460946333</v>
      </c>
      <c r="F82" s="60">
        <f t="shared" si="4"/>
        <v>19215.84</v>
      </c>
      <c r="G82" s="19">
        <f t="shared" si="5"/>
        <v>19753.883519999999</v>
      </c>
      <c r="I82" s="18"/>
      <c r="J82" s="63"/>
    </row>
    <row r="83" spans="1:13" x14ac:dyDescent="0.2">
      <c r="A83" s="12" t="s">
        <v>160</v>
      </c>
      <c r="B83" s="13" t="s">
        <v>161</v>
      </c>
      <c r="C83" s="23">
        <f>VLOOKUP(A83,'[1]2013 WORKSHEET'!$A$7:$E$613,3,FALSE)</f>
        <v>16915.11</v>
      </c>
      <c r="D83" s="20">
        <f>VLOOKUP(A83,'[1]2012 Actuals'!$A$1:$L$1237,9,FALSE)</f>
        <v>16595.849999999999</v>
      </c>
      <c r="E83" s="15">
        <f t="shared" si="3"/>
        <v>0.98112575088190368</v>
      </c>
      <c r="F83" s="60">
        <f t="shared" si="4"/>
        <v>22127.799999999996</v>
      </c>
      <c r="G83" s="19">
        <f t="shared" si="5"/>
        <v>22747.378399999998</v>
      </c>
      <c r="I83" s="18"/>
      <c r="J83" s="28"/>
    </row>
    <row r="84" spans="1:13" x14ac:dyDescent="0.2">
      <c r="A84" s="12" t="s">
        <v>162</v>
      </c>
      <c r="B84" s="13" t="s">
        <v>163</v>
      </c>
      <c r="C84" s="23">
        <f>VLOOKUP(A84,'[1]2013 WORKSHEET'!$A$7:$E$613,3,FALSE)</f>
        <v>130658</v>
      </c>
      <c r="D84" s="20">
        <f>VLOOKUP(A84,'[1]2012 Actuals'!$A$1:$L$1237,9,FALSE)</f>
        <v>116958.33</v>
      </c>
      <c r="E84" s="22">
        <f t="shared" si="3"/>
        <v>0.89514863230724484</v>
      </c>
      <c r="F84" s="64">
        <f t="shared" si="4"/>
        <v>155944.44</v>
      </c>
      <c r="G84" s="23">
        <v>130159.78</v>
      </c>
      <c r="I84" s="18"/>
      <c r="J84" s="28"/>
    </row>
    <row r="85" spans="1:13" x14ac:dyDescent="0.2">
      <c r="A85" s="12" t="s">
        <v>164</v>
      </c>
      <c r="B85" s="13" t="s">
        <v>165</v>
      </c>
      <c r="C85" s="23">
        <f>VLOOKUP(A85,'[1]2013 WORKSHEET'!$A$7:$E$613,3,FALSE)</f>
        <v>9587</v>
      </c>
      <c r="D85" s="14">
        <f>VLOOKUP(A85,'[1]2012 Actuals'!$A$1:$L$1237,9,FALSE)</f>
        <v>6633.16</v>
      </c>
      <c r="E85" s="15">
        <f t="shared" si="3"/>
        <v>0.69189110253468233</v>
      </c>
      <c r="F85" s="60">
        <f t="shared" si="4"/>
        <v>8844.2133333333331</v>
      </c>
      <c r="G85" s="19">
        <v>8950.76</v>
      </c>
      <c r="I85" s="18"/>
      <c r="J85" s="28"/>
    </row>
    <row r="86" spans="1:13" x14ac:dyDescent="0.2">
      <c r="A86" s="12" t="s">
        <v>166</v>
      </c>
      <c r="B86" s="13" t="s">
        <v>167</v>
      </c>
      <c r="C86" s="23">
        <f>VLOOKUP(A86,'[1]2013 WORKSHEET'!$A$7:$E$613,3,FALSE)</f>
        <v>3181</v>
      </c>
      <c r="D86" s="14">
        <f>VLOOKUP(A86,'[1]2012 Actuals'!$A$1:$L$1237,9,FALSE)</f>
        <v>2262.44</v>
      </c>
      <c r="E86" s="15">
        <f t="shared" si="3"/>
        <v>0.71123546054699782</v>
      </c>
      <c r="F86" s="60">
        <f t="shared" si="4"/>
        <v>3016.5866666666666</v>
      </c>
      <c r="G86" s="19">
        <v>3036.8</v>
      </c>
      <c r="I86" s="18"/>
      <c r="J86" s="28"/>
    </row>
    <row r="87" spans="1:13" x14ac:dyDescent="0.2">
      <c r="A87" s="12" t="s">
        <v>168</v>
      </c>
      <c r="B87" s="13" t="s">
        <v>169</v>
      </c>
      <c r="C87" s="23">
        <f>VLOOKUP(A87,'[1]2013 WORKSHEET'!$A$7:$E$613,3,FALSE)</f>
        <v>3322</v>
      </c>
      <c r="D87" s="14">
        <f>VLOOKUP(A87,'[1]2012 Actuals'!$A$1:$L$1237,9,FALSE)</f>
        <v>2285.27</v>
      </c>
      <c r="E87" s="15">
        <f t="shared" si="3"/>
        <v>0.68791992775436483</v>
      </c>
      <c r="F87" s="60">
        <f t="shared" si="4"/>
        <v>3047.0266666666666</v>
      </c>
      <c r="G87" s="19">
        <v>3080.71</v>
      </c>
      <c r="I87" s="65"/>
      <c r="J87" s="28"/>
    </row>
    <row r="88" spans="1:13" x14ac:dyDescent="0.2">
      <c r="A88" s="12" t="s">
        <v>170</v>
      </c>
      <c r="B88" s="13" t="s">
        <v>171</v>
      </c>
      <c r="C88" s="23">
        <f>VLOOKUP(A88,'[1]2013 WORKSHEET'!$A$7:$E$613,3,FALSE)</f>
        <v>5281</v>
      </c>
      <c r="D88" s="14">
        <f>VLOOKUP(A88,'[1]2012 Actuals'!$A$1:$L$1237,9,FALSE)</f>
        <v>4008.09</v>
      </c>
      <c r="E88" s="15">
        <f t="shared" si="3"/>
        <v>0.75896421132361302</v>
      </c>
      <c r="F88" s="60">
        <f t="shared" si="4"/>
        <v>5344.1200000000008</v>
      </c>
      <c r="G88" s="19">
        <v>5418.05</v>
      </c>
      <c r="I88" s="18"/>
      <c r="J88" s="3"/>
      <c r="L88" s="66"/>
    </row>
    <row r="89" spans="1:13" x14ac:dyDescent="0.2">
      <c r="A89" s="12" t="s">
        <v>173</v>
      </c>
      <c r="B89" s="13" t="s">
        <v>174</v>
      </c>
      <c r="C89" s="23">
        <f>VLOOKUP(A89,'[1]2013 WORKSHEET'!$A$7:$E$613,3,FALSE)</f>
        <v>11372</v>
      </c>
      <c r="D89" s="14">
        <f>VLOOKUP(A89,'[1]2012 Actuals'!$A$1:$L$1237,9,FALSE)</f>
        <v>8552.86</v>
      </c>
      <c r="E89" s="15">
        <f t="shared" si="3"/>
        <v>0.75209813577207185</v>
      </c>
      <c r="F89" s="60">
        <f t="shared" si="4"/>
        <v>11403.813333333334</v>
      </c>
      <c r="G89" s="19">
        <f t="shared" ref="G89:G110" si="6">+F89*1.028</f>
        <v>11723.120106666667</v>
      </c>
      <c r="I89" s="18"/>
      <c r="J89" s="222"/>
      <c r="K89" s="44"/>
      <c r="L89" s="67"/>
      <c r="M89" s="68"/>
    </row>
    <row r="90" spans="1:13" x14ac:dyDescent="0.2">
      <c r="A90" s="12" t="s">
        <v>175</v>
      </c>
      <c r="B90" s="13" t="s">
        <v>176</v>
      </c>
      <c r="C90" s="23">
        <f>VLOOKUP(A90,'[1]2013 WORKSHEET'!$A$7:$E$613,3,FALSE)</f>
        <v>19768</v>
      </c>
      <c r="D90" s="14">
        <f>VLOOKUP(A90,'[1]2012 Actuals'!$A$1:$L$1237,9,FALSE)</f>
        <v>12746.76</v>
      </c>
      <c r="E90" s="15">
        <f t="shared" si="3"/>
        <v>0.64481788749494129</v>
      </c>
      <c r="F90" s="60">
        <f t="shared" si="4"/>
        <v>16995.68</v>
      </c>
      <c r="G90" s="19">
        <f t="shared" si="6"/>
        <v>17471.55904</v>
      </c>
      <c r="I90" s="18"/>
      <c r="J90" s="222"/>
      <c r="K90" s="44"/>
      <c r="L90" s="44"/>
    </row>
    <row r="91" spans="1:13" x14ac:dyDescent="0.2">
      <c r="A91" s="12" t="s">
        <v>178</v>
      </c>
      <c r="B91" s="13" t="s">
        <v>179</v>
      </c>
      <c r="C91" s="23">
        <f>VLOOKUP(A91,'[1]2013 WORKSHEET'!$A$7:$E$613,3,FALSE)</f>
        <v>6010.81</v>
      </c>
      <c r="D91" s="14">
        <f>VLOOKUP(A91,'[1]2012 Actuals'!$A$1:$L$1237,9,FALSE)</f>
        <v>4615.55</v>
      </c>
      <c r="E91" s="15">
        <f t="shared" si="3"/>
        <v>0.76787487876010052</v>
      </c>
      <c r="F91" s="60">
        <f t="shared" si="4"/>
        <v>6154.0666666666675</v>
      </c>
      <c r="G91" s="19">
        <f t="shared" si="6"/>
        <v>6326.3805333333339</v>
      </c>
      <c r="I91" s="18"/>
      <c r="J91" s="222"/>
    </row>
    <row r="92" spans="1:13" ht="12.75" customHeight="1" x14ac:dyDescent="0.2">
      <c r="A92" s="12" t="s">
        <v>180</v>
      </c>
      <c r="B92" s="13" t="s">
        <v>181</v>
      </c>
      <c r="C92" s="23">
        <f>VLOOKUP(A92,'[1]2013 WORKSHEET'!$A$7:$E$613,3,FALSE)</f>
        <v>340.18</v>
      </c>
      <c r="D92" s="14">
        <f>VLOOKUP(A92,'[1]2012 Actuals'!$A$1:$L$1237,9,FALSE)</f>
        <v>262.61</v>
      </c>
      <c r="E92" s="15">
        <f t="shared" si="3"/>
        <v>0.77197366100299847</v>
      </c>
      <c r="F92" s="60">
        <f t="shared" si="4"/>
        <v>350.1466666666667</v>
      </c>
      <c r="G92" s="19">
        <f t="shared" si="6"/>
        <v>359.95077333333336</v>
      </c>
      <c r="I92" s="230"/>
      <c r="J92" s="222"/>
    </row>
    <row r="93" spans="1:13" x14ac:dyDescent="0.2">
      <c r="A93" s="12" t="s">
        <v>182</v>
      </c>
      <c r="B93" s="13" t="s">
        <v>183</v>
      </c>
      <c r="C93" s="23">
        <f>VLOOKUP(A93,'[1]2013 WORKSHEET'!$A$7:$E$613,3,FALSE)</f>
        <v>113.93</v>
      </c>
      <c r="D93" s="14">
        <f>VLOOKUP(A93,'[1]2012 Actuals'!$A$1:$L$1237,9,FALSE)</f>
        <v>90.19</v>
      </c>
      <c r="E93" s="15">
        <f t="shared" si="3"/>
        <v>0.79162643728605275</v>
      </c>
      <c r="F93" s="60">
        <f t="shared" si="4"/>
        <v>120.25333333333333</v>
      </c>
      <c r="G93" s="19">
        <f t="shared" si="6"/>
        <v>123.62042666666666</v>
      </c>
      <c r="I93" s="230"/>
      <c r="J93" s="182"/>
    </row>
    <row r="94" spans="1:13" ht="12.75" customHeight="1" x14ac:dyDescent="0.2">
      <c r="A94" s="12" t="s">
        <v>184</v>
      </c>
      <c r="B94" s="13" t="s">
        <v>185</v>
      </c>
      <c r="C94" s="23">
        <f>VLOOKUP(A94,'[1]2013 WORKSHEET'!$A$7:$E$613,3,FALSE)</f>
        <v>117.51</v>
      </c>
      <c r="D94" s="14">
        <f>VLOOKUP(A94,'[1]2012 Actuals'!$A$1:$L$1237,9,FALSE)</f>
        <v>90.23</v>
      </c>
      <c r="E94" s="15">
        <f t="shared" si="3"/>
        <v>0.76784954471959832</v>
      </c>
      <c r="F94" s="60">
        <f t="shared" si="4"/>
        <v>120.30666666666667</v>
      </c>
      <c r="G94" s="19">
        <f t="shared" si="6"/>
        <v>123.67525333333334</v>
      </c>
      <c r="I94" s="230"/>
      <c r="J94" s="222"/>
    </row>
    <row r="95" spans="1:13" x14ac:dyDescent="0.2">
      <c r="A95" s="12" t="s">
        <v>186</v>
      </c>
      <c r="B95" s="13" t="s">
        <v>187</v>
      </c>
      <c r="C95" s="23">
        <f>VLOOKUP(A95,'[1]2013 WORKSHEET'!$A$7:$E$613,3,FALSE)</f>
        <v>186.74</v>
      </c>
      <c r="D95" s="14">
        <f>VLOOKUP(A95,'[1]2012 Actuals'!$A$1:$L$1237,9,FALSE)</f>
        <v>158.25</v>
      </c>
      <c r="E95" s="15">
        <f t="shared" si="3"/>
        <v>0.84743493627503474</v>
      </c>
      <c r="F95" s="60">
        <f t="shared" si="4"/>
        <v>211</v>
      </c>
      <c r="G95" s="19">
        <f t="shared" si="6"/>
        <v>216.90800000000002</v>
      </c>
      <c r="I95" s="18"/>
      <c r="J95" s="222"/>
    </row>
    <row r="96" spans="1:13" x14ac:dyDescent="0.2">
      <c r="A96" s="12" t="s">
        <v>188</v>
      </c>
      <c r="B96" s="13" t="s">
        <v>189</v>
      </c>
      <c r="C96" s="23">
        <f>VLOOKUP(A96,'[1]2013 WORKSHEET'!$A$7:$E$613,3,FALSE)</f>
        <v>5491.83</v>
      </c>
      <c r="D96" s="14">
        <f>VLOOKUP(A96,'[1]2012 Actuals'!$A$1:$L$1237,9,FALSE)</f>
        <v>3531.77</v>
      </c>
      <c r="E96" s="15">
        <f t="shared" si="3"/>
        <v>0.64309528881993794</v>
      </c>
      <c r="F96" s="60">
        <f t="shared" si="4"/>
        <v>4709.0266666666666</v>
      </c>
      <c r="G96" s="19">
        <f t="shared" si="6"/>
        <v>4840.8794133333331</v>
      </c>
      <c r="I96" s="18"/>
      <c r="J96" s="24"/>
    </row>
    <row r="97" spans="1:12" x14ac:dyDescent="0.2">
      <c r="A97" s="12" t="s">
        <v>190</v>
      </c>
      <c r="B97" s="13" t="s">
        <v>191</v>
      </c>
      <c r="C97" s="23">
        <f>VLOOKUP(A97,'[1]2013 WORKSHEET'!$A$7:$E$613,3,FALSE)</f>
        <v>310.27</v>
      </c>
      <c r="D97" s="14">
        <f>VLOOKUP(A97,'[1]2012 Actuals'!$A$1:$L$1237,9,FALSE)</f>
        <v>198.04</v>
      </c>
      <c r="E97" s="15">
        <f t="shared" si="3"/>
        <v>0.63828278596061494</v>
      </c>
      <c r="F97" s="60">
        <f t="shared" si="4"/>
        <v>264.05333333333334</v>
      </c>
      <c r="G97" s="19">
        <f t="shared" si="6"/>
        <v>271.44682666666671</v>
      </c>
      <c r="I97" s="18"/>
      <c r="J97" s="182"/>
    </row>
    <row r="98" spans="1:12" x14ac:dyDescent="0.2">
      <c r="A98" s="12" t="s">
        <v>193</v>
      </c>
      <c r="B98" s="13" t="s">
        <v>194</v>
      </c>
      <c r="C98" s="23">
        <f>VLOOKUP(A98,'[1]2013 WORKSHEET'!$A$7:$E$613,3,FALSE)</f>
        <v>104.12</v>
      </c>
      <c r="D98" s="14">
        <f>VLOOKUP(A98,'[1]2012 Actuals'!$A$1:$L$1237,9,FALSE)</f>
        <v>65.569999999999993</v>
      </c>
      <c r="E98" s="15">
        <f t="shared" si="3"/>
        <v>0.62975412985017276</v>
      </c>
      <c r="F98" s="60">
        <f t="shared" si="4"/>
        <v>87.426666666666662</v>
      </c>
      <c r="G98" s="19">
        <f t="shared" si="6"/>
        <v>89.874613333333329</v>
      </c>
      <c r="I98" s="69"/>
      <c r="J98" s="222"/>
    </row>
    <row r="99" spans="1:12" x14ac:dyDescent="0.2">
      <c r="A99" s="12" t="s">
        <v>196</v>
      </c>
      <c r="B99" s="13" t="s">
        <v>197</v>
      </c>
      <c r="C99" s="23">
        <f>VLOOKUP(A99,'[1]2013 WORKSHEET'!$A$7:$E$613,3,FALSE)</f>
        <v>107.35</v>
      </c>
      <c r="D99" s="14">
        <f>VLOOKUP(A99,'[1]2012 Actuals'!$A$1:$L$1237,9,FALSE)</f>
        <v>69.03</v>
      </c>
      <c r="E99" s="15">
        <f t="shared" si="3"/>
        <v>0.64303679552864468</v>
      </c>
      <c r="F99" s="60">
        <f t="shared" si="4"/>
        <v>92.039999999999992</v>
      </c>
      <c r="G99" s="19">
        <f t="shared" si="6"/>
        <v>94.61712</v>
      </c>
      <c r="I99" s="18"/>
      <c r="J99" s="222"/>
    </row>
    <row r="100" spans="1:12" x14ac:dyDescent="0.2">
      <c r="A100" s="12" t="s">
        <v>198</v>
      </c>
      <c r="B100" s="13" t="s">
        <v>199</v>
      </c>
      <c r="C100" s="23">
        <f>VLOOKUP(A100,'[1]2013 WORKSHEET'!$A$7:$E$613,3,FALSE)</f>
        <v>170.65</v>
      </c>
      <c r="D100" s="14">
        <f>VLOOKUP(A100,'[1]2012 Actuals'!$A$1:$L$1237,9,FALSE)</f>
        <v>121.03</v>
      </c>
      <c r="E100" s="15">
        <f t="shared" si="3"/>
        <v>0.70922941693524755</v>
      </c>
      <c r="F100" s="60">
        <f t="shared" si="4"/>
        <v>161.37333333333333</v>
      </c>
      <c r="G100" s="19">
        <f t="shared" si="6"/>
        <v>165.89178666666666</v>
      </c>
      <c r="I100" s="18"/>
      <c r="J100" s="24"/>
    </row>
    <row r="101" spans="1:12" x14ac:dyDescent="0.2">
      <c r="A101" s="12" t="s">
        <v>200</v>
      </c>
      <c r="B101" s="13" t="s">
        <v>201</v>
      </c>
      <c r="C101" s="23">
        <f>VLOOKUP(A101,'[1]2013 WORKSHEET'!$A$7:$E$613,3,FALSE)</f>
        <v>2004.09</v>
      </c>
      <c r="D101" s="14">
        <f>VLOOKUP(A101,'[1]2012 Actuals'!$A$1:$L$1237,9,FALSE)</f>
        <v>2253.9</v>
      </c>
      <c r="E101" s="15">
        <f t="shared" si="3"/>
        <v>1.1246500905647951</v>
      </c>
      <c r="F101" s="60">
        <f t="shared" si="4"/>
        <v>3005.2</v>
      </c>
      <c r="G101" s="19">
        <f t="shared" si="6"/>
        <v>3089.3456000000001</v>
      </c>
      <c r="I101" s="18"/>
      <c r="J101" s="182"/>
    </row>
    <row r="102" spans="1:12" x14ac:dyDescent="0.2">
      <c r="A102" s="12" t="s">
        <v>203</v>
      </c>
      <c r="B102" s="13" t="s">
        <v>204</v>
      </c>
      <c r="C102" s="23">
        <f>VLOOKUP(A102,'[1]2013 WORKSHEET'!$A$7:$E$613,3,FALSE)</f>
        <v>113.03</v>
      </c>
      <c r="D102" s="14">
        <f>VLOOKUP(A102,'[1]2012 Actuals'!$A$1:$L$1237,9,FALSE)</f>
        <v>128.11000000000001</v>
      </c>
      <c r="E102" s="15">
        <f t="shared" si="3"/>
        <v>1.1334159072812529</v>
      </c>
      <c r="F102" s="60">
        <f t="shared" si="4"/>
        <v>170.81333333333333</v>
      </c>
      <c r="G102" s="19">
        <f t="shared" si="6"/>
        <v>175.59610666666666</v>
      </c>
      <c r="I102" s="18"/>
      <c r="J102" s="222"/>
      <c r="K102" s="44"/>
    </row>
    <row r="103" spans="1:12" x14ac:dyDescent="0.2">
      <c r="A103" s="12" t="s">
        <v>205</v>
      </c>
      <c r="B103" s="13" t="s">
        <v>206</v>
      </c>
      <c r="C103" s="23">
        <f>VLOOKUP(A103,'[1]2013 WORKSHEET'!$A$7:$E$613,3,FALSE)</f>
        <v>37.99</v>
      </c>
      <c r="D103" s="14">
        <f>VLOOKUP(A103,'[1]2012 Actuals'!$A$1:$L$1237,9,FALSE)</f>
        <v>43.37</v>
      </c>
      <c r="E103" s="15">
        <f t="shared" si="3"/>
        <v>1.1416162147933666</v>
      </c>
      <c r="F103" s="60">
        <f t="shared" si="4"/>
        <v>57.826666666666668</v>
      </c>
      <c r="G103" s="19">
        <f t="shared" si="6"/>
        <v>59.445813333333334</v>
      </c>
      <c r="I103" s="18"/>
      <c r="J103" s="222"/>
      <c r="K103" s="67"/>
    </row>
    <row r="104" spans="1:12" x14ac:dyDescent="0.2">
      <c r="A104" s="12" t="s">
        <v>207</v>
      </c>
      <c r="B104" s="13" t="s">
        <v>208</v>
      </c>
      <c r="C104" s="23">
        <f>VLOOKUP(A104,'[1]2013 WORKSHEET'!$A$7:$E$613,3,FALSE)</f>
        <v>39.15</v>
      </c>
      <c r="D104" s="14">
        <f>VLOOKUP(A104,'[1]2012 Actuals'!$A$1:$L$1237,9,FALSE)</f>
        <v>44.06</v>
      </c>
      <c r="E104" s="15">
        <f t="shared" si="3"/>
        <v>1.1254150702426566</v>
      </c>
      <c r="F104" s="60">
        <f t="shared" si="4"/>
        <v>58.74666666666667</v>
      </c>
      <c r="G104" s="19">
        <f>+F104*1.028</f>
        <v>60.391573333333341</v>
      </c>
      <c r="I104" s="18"/>
      <c r="J104" s="24"/>
    </row>
    <row r="105" spans="1:12" x14ac:dyDescent="0.2">
      <c r="A105" s="12" t="s">
        <v>209</v>
      </c>
      <c r="B105" s="13" t="s">
        <v>210</v>
      </c>
      <c r="C105" s="23">
        <f>VLOOKUP(A105,'[1]2013 WORKSHEET'!$A$7:$E$613,3,FALSE)</f>
        <v>62.26</v>
      </c>
      <c r="D105" s="14">
        <f>VLOOKUP(A105,'[1]2012 Actuals'!$A$1:$L$1237,9,FALSE)</f>
        <v>77.23</v>
      </c>
      <c r="E105" s="15">
        <f t="shared" si="3"/>
        <v>1.2404433022807582</v>
      </c>
      <c r="F105" s="60">
        <f>+D105/9*3+D105</f>
        <v>102.97333333333333</v>
      </c>
      <c r="G105" s="19">
        <f t="shared" si="6"/>
        <v>105.85658666666666</v>
      </c>
      <c r="I105" s="18"/>
      <c r="J105" s="182"/>
    </row>
    <row r="106" spans="1:12" x14ac:dyDescent="0.2">
      <c r="A106" s="12" t="s">
        <v>212</v>
      </c>
      <c r="B106" s="13" t="s">
        <v>213</v>
      </c>
      <c r="C106" s="23">
        <f>VLOOKUP(A106,'[1]2013 WORKSHEET'!$A$7:$E$613,3,FALSE)</f>
        <v>20737.39</v>
      </c>
      <c r="D106" s="14">
        <f>VLOOKUP(A106,'[1]2012 Actuals'!$A$1:$L$1237,9,FALSE)</f>
        <v>15727.88</v>
      </c>
      <c r="E106" s="15">
        <f t="shared" si="3"/>
        <v>0.75843102724113298</v>
      </c>
      <c r="F106" s="60">
        <f t="shared" si="4"/>
        <v>20970.506666666664</v>
      </c>
      <c r="G106" s="19">
        <f t="shared" si="6"/>
        <v>21557.680853333331</v>
      </c>
      <c r="I106" s="18"/>
      <c r="J106" s="222"/>
      <c r="K106" s="44"/>
    </row>
    <row r="107" spans="1:12" ht="12.75" customHeight="1" x14ac:dyDescent="0.2">
      <c r="A107" s="12" t="s">
        <v>214</v>
      </c>
      <c r="B107" s="13" t="s">
        <v>215</v>
      </c>
      <c r="C107" s="23">
        <f>VLOOKUP(A107,'[1]2013 WORKSHEET'!$A$7:$E$613,3,FALSE)</f>
        <v>1157.18</v>
      </c>
      <c r="D107" s="14">
        <f>VLOOKUP(A107,'[1]2012 Actuals'!$A$1:$L$1237,9,FALSE)</f>
        <v>894.49</v>
      </c>
      <c r="E107" s="15">
        <f t="shared" si="3"/>
        <v>0.77299123731830832</v>
      </c>
      <c r="F107" s="60">
        <f t="shared" si="4"/>
        <v>1192.6533333333334</v>
      </c>
      <c r="G107" s="19">
        <f t="shared" si="6"/>
        <v>1226.0476266666667</v>
      </c>
      <c r="I107" s="18"/>
      <c r="J107" s="222"/>
      <c r="K107" s="44"/>
      <c r="L107" s="44"/>
    </row>
    <row r="108" spans="1:12" x14ac:dyDescent="0.2">
      <c r="A108" s="12" t="s">
        <v>216</v>
      </c>
      <c r="B108" s="13" t="s">
        <v>217</v>
      </c>
      <c r="C108" s="23">
        <f>VLOOKUP(A108,'[1]2013 WORKSHEET'!$A$7:$E$613,3,FALSE)</f>
        <v>383.18</v>
      </c>
      <c r="D108" s="14">
        <f>VLOOKUP(A108,'[1]2012 Actuals'!$A$1:$L$1237,9,FALSE)</f>
        <v>300.81</v>
      </c>
      <c r="E108" s="15">
        <f t="shared" si="3"/>
        <v>0.78503575343180754</v>
      </c>
      <c r="F108" s="60">
        <f t="shared" si="4"/>
        <v>401.08</v>
      </c>
      <c r="G108" s="19">
        <f t="shared" si="6"/>
        <v>412.31024000000002</v>
      </c>
      <c r="I108" s="18"/>
      <c r="J108" s="17"/>
    </row>
    <row r="109" spans="1:12" x14ac:dyDescent="0.2">
      <c r="A109" s="12" t="s">
        <v>218</v>
      </c>
      <c r="B109" s="13" t="s">
        <v>219</v>
      </c>
      <c r="C109" s="23">
        <f>VLOOKUP(A109,'[1]2013 WORKSHEET'!$A$7:$E$613,3,FALSE)</f>
        <v>405.23</v>
      </c>
      <c r="D109" s="14">
        <f>VLOOKUP(A109,'[1]2012 Actuals'!$A$1:$L$1237,9,FALSE)</f>
        <v>307.67</v>
      </c>
      <c r="E109" s="15">
        <f t="shared" si="3"/>
        <v>0.75924783456308764</v>
      </c>
      <c r="F109" s="60">
        <f t="shared" si="4"/>
        <v>410.22666666666669</v>
      </c>
      <c r="G109" s="19">
        <f t="shared" si="6"/>
        <v>421.71301333333338</v>
      </c>
      <c r="I109" s="18"/>
    </row>
    <row r="110" spans="1:12" x14ac:dyDescent="0.2">
      <c r="A110" s="12" t="s">
        <v>220</v>
      </c>
      <c r="B110" s="13" t="s">
        <v>221</v>
      </c>
      <c r="C110" s="23">
        <f>VLOOKUP(A110,'[1]2013 WORKSHEET'!$A$7:$E$613,3,FALSE)</f>
        <v>644.32000000000005</v>
      </c>
      <c r="D110" s="14">
        <f>VLOOKUP(A110,'[1]2012 Actuals'!$A$1:$L$1237,9,FALSE)</f>
        <v>539.78</v>
      </c>
      <c r="E110" s="15">
        <f t="shared" si="3"/>
        <v>0.8377514278619318</v>
      </c>
      <c r="F110" s="60">
        <f t="shared" si="4"/>
        <v>719.70666666666659</v>
      </c>
      <c r="G110" s="19">
        <f t="shared" si="6"/>
        <v>739.85845333333327</v>
      </c>
      <c r="I110" s="18"/>
      <c r="J110" s="17"/>
    </row>
    <row r="111" spans="1:12" x14ac:dyDescent="0.2">
      <c r="A111" s="13" t="s">
        <v>222</v>
      </c>
      <c r="B111" s="13" t="s">
        <v>223</v>
      </c>
      <c r="C111" s="23">
        <f>VLOOKUP(A111,'[1]2013 WORKSHEET'!$A$7:$E$613,3,FALSE)</f>
        <v>2800</v>
      </c>
      <c r="D111" s="14">
        <f>VLOOKUP(A111,'[1]2012 Actuals'!$A$1:$L$1237,9,FALSE)</f>
        <v>1758.04</v>
      </c>
      <c r="E111" s="15">
        <f t="shared" si="3"/>
        <v>0.62787142857142852</v>
      </c>
      <c r="F111" s="60">
        <f>+D111/9*3+D111</f>
        <v>2344.0533333333333</v>
      </c>
      <c r="G111" s="19">
        <v>2800</v>
      </c>
      <c r="J111" s="17"/>
    </row>
    <row r="112" spans="1:12" x14ac:dyDescent="0.2">
      <c r="A112" s="13" t="s">
        <v>224</v>
      </c>
      <c r="B112" s="13" t="s">
        <v>225</v>
      </c>
      <c r="C112" s="23">
        <f>VLOOKUP(A112,'[1]2013 WORKSHEET'!$A$7:$E$613,3,FALSE)</f>
        <v>2150</v>
      </c>
      <c r="D112" s="14">
        <f>VLOOKUP(A112,'[1]2012 Actuals'!$A$1:$L$1237,9,FALSE)</f>
        <v>1528.79</v>
      </c>
      <c r="E112" s="15">
        <f t="shared" si="3"/>
        <v>0.71106511627906976</v>
      </c>
      <c r="F112" s="60">
        <f t="shared" si="4"/>
        <v>2038.3866666666665</v>
      </c>
      <c r="G112" s="19">
        <v>2150</v>
      </c>
      <c r="K112" s="44"/>
    </row>
    <row r="113" spans="1:11" x14ac:dyDescent="0.2">
      <c r="A113" s="13" t="s">
        <v>226</v>
      </c>
      <c r="B113" s="13" t="s">
        <v>227</v>
      </c>
      <c r="C113" s="23">
        <f>VLOOKUP(A113,'[1]2013 WORKSHEET'!$A$7:$E$613,3,FALSE)</f>
        <v>10807.68</v>
      </c>
      <c r="D113" s="20">
        <f>VLOOKUP(A113,'[1]2012 Actuals'!$A$1:$L$1237,9,FALSE)</f>
        <v>7979.47</v>
      </c>
      <c r="E113" s="15">
        <f t="shared" si="3"/>
        <v>0.73831479096346297</v>
      </c>
      <c r="F113" s="60">
        <f t="shared" si="4"/>
        <v>10639.293333333333</v>
      </c>
      <c r="G113" s="23">
        <f>+F113*1.028</f>
        <v>10937.193546666667</v>
      </c>
      <c r="I113" s="14" t="s">
        <v>228</v>
      </c>
    </row>
    <row r="114" spans="1:11" x14ac:dyDescent="0.2">
      <c r="A114" s="13" t="s">
        <v>229</v>
      </c>
      <c r="B114" s="13" t="s">
        <v>230</v>
      </c>
      <c r="C114" s="23">
        <f>VLOOKUP(A114,'[1]2013 WORKSHEET'!$A$7:$E$613,3,FALSE)</f>
        <v>54167</v>
      </c>
      <c r="D114" s="14">
        <f>VLOOKUP(A114,'[1]2012 Actuals'!$A$1:$L$1237,9,FALSE)</f>
        <v>54570.79</v>
      </c>
      <c r="E114" s="15">
        <f t="shared" si="3"/>
        <v>1.0074545387413001</v>
      </c>
      <c r="F114" s="58">
        <f>+D114</f>
        <v>54570.79</v>
      </c>
      <c r="G114" s="23">
        <f>+F114*1.028</f>
        <v>56098.772120000001</v>
      </c>
      <c r="I114" s="25"/>
    </row>
    <row r="115" spans="1:11" x14ac:dyDescent="0.2">
      <c r="A115" s="13" t="s">
        <v>231</v>
      </c>
      <c r="B115" s="13" t="s">
        <v>232</v>
      </c>
      <c r="C115" s="23">
        <f>VLOOKUP(A115,'[1]2013 WORKSHEET'!$A$7:$E$613,3,FALSE)</f>
        <v>4000</v>
      </c>
      <c r="D115" s="14">
        <f>VLOOKUP(A115,'[1]2012 Actuals'!$A$1:$L$1237,9,FALSE)</f>
        <v>563.75</v>
      </c>
      <c r="E115" s="15">
        <f t="shared" si="3"/>
        <v>0.14093749999999999</v>
      </c>
      <c r="F115" s="60">
        <v>3752</v>
      </c>
      <c r="G115" s="23">
        <v>4000</v>
      </c>
      <c r="I115" s="25"/>
      <c r="J115" s="17"/>
    </row>
    <row r="116" spans="1:11" x14ac:dyDescent="0.2">
      <c r="A116" s="13" t="s">
        <v>233</v>
      </c>
      <c r="B116" s="13" t="s">
        <v>234</v>
      </c>
      <c r="C116" s="23">
        <f>VLOOKUP(A116,'[1]2013 WORKSHEET'!$A$7:$E$613,3,FALSE)</f>
        <v>19000</v>
      </c>
      <c r="D116" s="14">
        <f>VLOOKUP(A116,'[1]2012 Actuals'!$A$1:$L$1237,9,FALSE)</f>
        <v>14712.4</v>
      </c>
      <c r="E116" s="15">
        <f t="shared" si="3"/>
        <v>0.7743368421052631</v>
      </c>
      <c r="F116" s="60">
        <f>+D116/9*3+D116</f>
        <v>19616.533333333333</v>
      </c>
      <c r="G116" s="19">
        <v>7900</v>
      </c>
      <c r="I116" s="18" t="s">
        <v>520</v>
      </c>
    </row>
    <row r="117" spans="1:11" x14ac:dyDescent="0.2">
      <c r="A117" s="13" t="s">
        <v>235</v>
      </c>
      <c r="B117" s="13" t="s">
        <v>236</v>
      </c>
      <c r="C117" s="23">
        <f>VLOOKUP(A117,'[1]2013 WORKSHEET'!$A$7:$E$613,3,FALSE)</f>
        <v>23000</v>
      </c>
      <c r="D117" s="14">
        <f>VLOOKUP(A117,'[1]2012 Actuals'!$A$1:$L$1237,9,FALSE)</f>
        <v>14288.48</v>
      </c>
      <c r="E117" s="15">
        <f t="shared" si="3"/>
        <v>0.62123826086956524</v>
      </c>
      <c r="F117" s="60">
        <f>+D117/9*3+D117</f>
        <v>19051.306666666667</v>
      </c>
      <c r="G117" s="19">
        <v>20000</v>
      </c>
      <c r="I117" s="18"/>
    </row>
    <row r="118" spans="1:11" x14ac:dyDescent="0.2">
      <c r="A118" s="13" t="s">
        <v>237</v>
      </c>
      <c r="B118" s="13" t="s">
        <v>238</v>
      </c>
      <c r="C118" s="23">
        <f>VLOOKUP(A118,'[1]2013 WORKSHEET'!$A$7:$E$613,3,FALSE)</f>
        <v>6259.77</v>
      </c>
      <c r="D118" s="14">
        <f>VLOOKUP(A118,'[1]2012 Actuals'!$A$1:$L$1237,9,FALSE)</f>
        <v>4973.8900000000003</v>
      </c>
      <c r="E118" s="15">
        <f t="shared" si="3"/>
        <v>0.79458031205619373</v>
      </c>
      <c r="F118" s="60">
        <v>6429.89</v>
      </c>
      <c r="G118" s="19">
        <f>+F118*1.028</f>
        <v>6609.9269200000008</v>
      </c>
      <c r="I118" s="18"/>
      <c r="K118" s="44"/>
    </row>
    <row r="119" spans="1:11" x14ac:dyDescent="0.2">
      <c r="A119" s="13" t="s">
        <v>239</v>
      </c>
      <c r="B119" s="13" t="s">
        <v>240</v>
      </c>
      <c r="C119" s="23">
        <f>VLOOKUP(A119,'[1]2013 WORKSHEET'!$A$7:$E$613,3,FALSE)</f>
        <v>16000</v>
      </c>
      <c r="D119" s="20">
        <f>VLOOKUP(A119,'[1]2012 Actuals'!$A$1:$L$1237,9,FALSE)</f>
        <v>11981.15</v>
      </c>
      <c r="E119" s="22">
        <f t="shared" si="3"/>
        <v>0.74882187499999997</v>
      </c>
      <c r="F119" s="60">
        <f>+D119/9*3+D119</f>
        <v>15974.866666666665</v>
      </c>
      <c r="G119" s="23">
        <f>+C119*1.028</f>
        <v>16448</v>
      </c>
      <c r="I119" s="18"/>
      <c r="K119" s="27"/>
    </row>
    <row r="120" spans="1:11" x14ac:dyDescent="0.2">
      <c r="A120" s="13" t="s">
        <v>241</v>
      </c>
      <c r="B120" s="13" t="s">
        <v>242</v>
      </c>
      <c r="C120" s="23">
        <f>VLOOKUP(A120,'[1]2013 WORKSHEET'!$A$7:$E$613,3,FALSE)</f>
        <v>13000</v>
      </c>
      <c r="D120" s="20">
        <v>6148</v>
      </c>
      <c r="E120" s="15">
        <f t="shared" si="3"/>
        <v>0.47292307692307695</v>
      </c>
      <c r="F120" s="60">
        <f>+D120/9*3+D120</f>
        <v>8197.3333333333321</v>
      </c>
      <c r="G120" s="19">
        <v>13000</v>
      </c>
      <c r="I120" s="25"/>
    </row>
    <row r="121" spans="1:11" x14ac:dyDescent="0.2">
      <c r="A121" s="13" t="s">
        <v>243</v>
      </c>
      <c r="B121" s="21" t="s">
        <v>244</v>
      </c>
      <c r="C121" s="23">
        <f>VLOOKUP(A121,'[1]2013 WORKSHEET'!$A$7:$E$613,3,FALSE)</f>
        <v>7000</v>
      </c>
      <c r="D121" s="14">
        <f>VLOOKUP(A121,'[1]2012 Actuals'!$A$1:$L$1237,9,FALSE)</f>
        <v>0</v>
      </c>
      <c r="E121" s="15">
        <f t="shared" si="3"/>
        <v>0</v>
      </c>
      <c r="F121" s="58"/>
      <c r="G121" s="31">
        <v>7000</v>
      </c>
      <c r="I121" s="25"/>
    </row>
    <row r="122" spans="1:11" x14ac:dyDescent="0.2">
      <c r="A122" s="13" t="s">
        <v>245</v>
      </c>
      <c r="B122" s="13" t="s">
        <v>246</v>
      </c>
      <c r="C122" s="23">
        <f>VLOOKUP(A122,'[1]2013 WORKSHEET'!$A$7:$E$613,3,FALSE)</f>
        <v>3523</v>
      </c>
      <c r="D122" s="20">
        <f>VLOOKUP(A122,'[1]2012 Actuals'!$A$1:$L$1237,9,FALSE)</f>
        <v>0</v>
      </c>
      <c r="E122" s="15">
        <f t="shared" si="3"/>
        <v>0</v>
      </c>
      <c r="F122" s="58">
        <v>4000</v>
      </c>
      <c r="G122" s="23">
        <v>6500</v>
      </c>
      <c r="I122" s="25" t="s">
        <v>247</v>
      </c>
    </row>
    <row r="123" spans="1:11" x14ac:dyDescent="0.2">
      <c r="A123" s="13" t="s">
        <v>248</v>
      </c>
      <c r="B123" s="13" t="s">
        <v>249</v>
      </c>
      <c r="C123" s="23">
        <f>VLOOKUP(A123,'[1]2013 WORKSHEET'!$A$7:$E$613,3,FALSE)</f>
        <v>2000</v>
      </c>
      <c r="D123" s="20">
        <f>VLOOKUP(A123,'[1]2012 Actuals'!$A$1:$L$1237,9,FALSE)</f>
        <v>0</v>
      </c>
      <c r="E123" s="15">
        <f t="shared" si="3"/>
        <v>0</v>
      </c>
      <c r="F123" s="58"/>
      <c r="G123" s="23">
        <v>0</v>
      </c>
      <c r="I123" s="18" t="s">
        <v>250</v>
      </c>
    </row>
    <row r="124" spans="1:11" x14ac:dyDescent="0.2">
      <c r="A124" s="13" t="s">
        <v>251</v>
      </c>
      <c r="B124" s="13" t="s">
        <v>252</v>
      </c>
      <c r="C124" s="23">
        <f>VLOOKUP(A124,'[1]2013 WORKSHEET'!$A$7:$E$613,3,FALSE)</f>
        <v>2500</v>
      </c>
      <c r="D124" s="20">
        <f>VLOOKUP(A124,'[1]2012 Actuals'!$A$1:$L$1237,9,FALSE)</f>
        <v>514.91</v>
      </c>
      <c r="E124" s="15">
        <f t="shared" si="3"/>
        <v>0.20596399999999998</v>
      </c>
      <c r="F124" s="60">
        <f>+D124</f>
        <v>514.91</v>
      </c>
      <c r="G124" s="45">
        <v>2500</v>
      </c>
      <c r="I124" s="70" t="s">
        <v>253</v>
      </c>
    </row>
    <row r="125" spans="1:11" x14ac:dyDescent="0.2">
      <c r="A125" s="13" t="s">
        <v>254</v>
      </c>
      <c r="B125" s="13" t="s">
        <v>255</v>
      </c>
      <c r="C125" s="23">
        <f>VLOOKUP(A125,'[1]2013 WORKSHEET'!$A$7:$E$613,3,FALSE)</f>
        <v>750</v>
      </c>
      <c r="D125" s="20">
        <f>VLOOKUP(A125,'[1]2012 Actuals'!$A$1:$L$1237,9,FALSE)</f>
        <v>535.49</v>
      </c>
      <c r="E125" s="15">
        <f t="shared" si="3"/>
        <v>0.71398666666666666</v>
      </c>
      <c r="F125" s="58">
        <v>750</v>
      </c>
      <c r="G125" s="23">
        <v>750</v>
      </c>
      <c r="I125" s="18"/>
    </row>
    <row r="126" spans="1:11" x14ac:dyDescent="0.2">
      <c r="A126" s="12" t="s">
        <v>256</v>
      </c>
      <c r="B126" s="13" t="s">
        <v>257</v>
      </c>
      <c r="C126" s="16">
        <f>VLOOKUP(A126,'[1]2013 WORKSHEET'!$A$7:$E$613,3,FALSE)</f>
        <v>7000</v>
      </c>
      <c r="D126" s="14">
        <v>0</v>
      </c>
      <c r="E126" s="15">
        <f t="shared" si="3"/>
        <v>0</v>
      </c>
      <c r="F126" s="58"/>
      <c r="G126" s="31">
        <v>7000</v>
      </c>
      <c r="I126" s="18"/>
    </row>
    <row r="127" spans="1:11" x14ac:dyDescent="0.2">
      <c r="A127" s="12" t="s">
        <v>258</v>
      </c>
      <c r="B127" s="13" t="s">
        <v>259</v>
      </c>
      <c r="C127" s="16">
        <f>VLOOKUP(A127,'[1]2013 WORKSHEET'!$A$7:$E$613,3,FALSE)</f>
        <v>2500</v>
      </c>
      <c r="D127" s="20">
        <f>VLOOKUP(A127,'[1]2012 Actuals'!$A$1:$L$1237,9,FALSE)</f>
        <v>16.260000000000002</v>
      </c>
      <c r="E127" s="15">
        <f t="shared" si="3"/>
        <v>6.5040000000000002E-3</v>
      </c>
      <c r="F127" s="60">
        <v>2500</v>
      </c>
      <c r="G127" s="45">
        <v>4000</v>
      </c>
      <c r="I127" s="14" t="s">
        <v>260</v>
      </c>
    </row>
    <row r="128" spans="1:11" x14ac:dyDescent="0.2">
      <c r="A128" s="12"/>
      <c r="B128" s="39" t="s">
        <v>261</v>
      </c>
      <c r="C128" s="42"/>
      <c r="D128" s="41"/>
      <c r="E128" s="71"/>
      <c r="F128" s="71"/>
      <c r="G128" s="42"/>
      <c r="I128" s="14"/>
    </row>
    <row r="129" spans="1:14" x14ac:dyDescent="0.2">
      <c r="A129" s="72" t="s">
        <v>262</v>
      </c>
      <c r="B129" s="72" t="s">
        <v>263</v>
      </c>
      <c r="C129" s="23">
        <f>VLOOKUP(A129,'[1]2013 WORKSHEET'!$A$1:$E$618,3,FALSE )</f>
        <v>3459.36</v>
      </c>
      <c r="D129" s="14">
        <f>VLOOKUP(A129,'[1]2012 Actuals'!$A$1:$L$1237,9,FALSE)</f>
        <v>0</v>
      </c>
      <c r="E129" s="22">
        <f t="shared" ref="E129:E134" si="7">+D129/C129</f>
        <v>0</v>
      </c>
      <c r="F129" s="60"/>
      <c r="G129" s="23">
        <v>3556.22</v>
      </c>
      <c r="I129" s="18" t="s">
        <v>264</v>
      </c>
      <c r="J129" s="73"/>
    </row>
    <row r="130" spans="1:14" x14ac:dyDescent="0.2">
      <c r="A130" s="72" t="s">
        <v>265</v>
      </c>
      <c r="B130" s="72" t="s">
        <v>266</v>
      </c>
      <c r="C130" s="23">
        <f>VLOOKUP(A130,'[1]2013 WORKSHEET'!$A$1:$E$618,3,FALSE )</f>
        <v>137.25</v>
      </c>
      <c r="D130" s="14">
        <f>VLOOKUP(A130,'[1]2012 Actuals'!$A$1:$L$1237,9,FALSE)</f>
        <v>0</v>
      </c>
      <c r="E130" s="22">
        <f t="shared" si="7"/>
        <v>0</v>
      </c>
      <c r="F130" s="60"/>
      <c r="G130" s="23">
        <v>141.09</v>
      </c>
      <c r="I130" s="18"/>
    </row>
    <row r="131" spans="1:14" x14ac:dyDescent="0.2">
      <c r="A131" s="72" t="s">
        <v>267</v>
      </c>
      <c r="B131" s="72" t="s">
        <v>268</v>
      </c>
      <c r="C131" s="23">
        <f>VLOOKUP(A131,'[1]2013 WORKSHEET'!$A$1:$E$618,3,FALSE )</f>
        <v>62.5</v>
      </c>
      <c r="D131" s="14">
        <f>VLOOKUP(A131,'[1]2012 Actuals'!$A$1:$L$1237,9,FALSE)</f>
        <v>0</v>
      </c>
      <c r="E131" s="22">
        <f t="shared" si="7"/>
        <v>0</v>
      </c>
      <c r="F131" s="60"/>
      <c r="G131" s="23">
        <v>64.25</v>
      </c>
      <c r="I131" s="18"/>
    </row>
    <row r="132" spans="1:14" x14ac:dyDescent="0.2">
      <c r="A132" s="72" t="s">
        <v>269</v>
      </c>
      <c r="B132" s="72" t="s">
        <v>270</v>
      </c>
      <c r="C132" s="23">
        <f>VLOOKUP(A132,'[1]2013 WORKSHEET'!$A$1:$E$618,3,FALSE )</f>
        <v>50.22</v>
      </c>
      <c r="D132" s="14">
        <f>VLOOKUP(A132,'[1]2012 Actuals'!$A$1:$L$1237,9,FALSE)</f>
        <v>0</v>
      </c>
      <c r="E132" s="22">
        <f t="shared" si="7"/>
        <v>0</v>
      </c>
      <c r="F132" s="60"/>
      <c r="G132" s="23">
        <v>75.709999999999994</v>
      </c>
      <c r="I132" s="18"/>
    </row>
    <row r="133" spans="1:14" x14ac:dyDescent="0.2">
      <c r="A133" s="72" t="s">
        <v>271</v>
      </c>
      <c r="B133" s="72" t="s">
        <v>272</v>
      </c>
      <c r="C133" s="23">
        <f>VLOOKUP(A133,'[1]2013 WORKSHEET'!$A$1:$E$618,3,FALSE )</f>
        <v>73.650000000000006</v>
      </c>
      <c r="D133" s="14">
        <f>VLOOKUP(A133,'[1]2012 Actuals'!$A$1:$L$1237,9,FALSE)</f>
        <v>0</v>
      </c>
      <c r="E133" s="22">
        <f t="shared" si="7"/>
        <v>0</v>
      </c>
      <c r="F133" s="60"/>
      <c r="G133" s="23">
        <v>51.63</v>
      </c>
      <c r="I133" s="18"/>
      <c r="N133" s="74"/>
    </row>
    <row r="134" spans="1:14" x14ac:dyDescent="0.2">
      <c r="A134" s="72" t="s">
        <v>273</v>
      </c>
      <c r="B134" s="72" t="s">
        <v>274</v>
      </c>
      <c r="C134" s="23">
        <f>VLOOKUP(A134,'[1]2013 WORKSHEET'!$A$1:$E$618,3,FALSE )</f>
        <v>2715.72</v>
      </c>
      <c r="D134" s="14">
        <f>VLOOKUP(A134,'[1]2012 Actuals'!$A$1:$L$1237,9,FALSE)</f>
        <v>2735.96</v>
      </c>
      <c r="E134" s="22">
        <f t="shared" si="7"/>
        <v>1.0074529038339741</v>
      </c>
      <c r="F134" s="60">
        <f>+D134</f>
        <v>2735.96</v>
      </c>
      <c r="G134" s="23">
        <f>+F134*1.028</f>
        <v>2812.5668800000003</v>
      </c>
      <c r="I134" s="75"/>
    </row>
    <row r="135" spans="1:14" x14ac:dyDescent="0.2">
      <c r="A135" s="12"/>
      <c r="B135" s="39" t="s">
        <v>75</v>
      </c>
      <c r="C135" s="42"/>
      <c r="D135" s="41"/>
      <c r="E135" s="71"/>
      <c r="F135" s="71"/>
      <c r="G135" s="42"/>
      <c r="H135" s="18"/>
      <c r="I135" s="76"/>
    </row>
    <row r="136" spans="1:14" x14ac:dyDescent="0.2">
      <c r="A136" s="77" t="s">
        <v>275</v>
      </c>
      <c r="B136" s="72" t="s">
        <v>276</v>
      </c>
      <c r="C136" s="16">
        <f>VLOOKUP(A136,'[1]2013 WORKSHEET'!$A$1:$E$618,3,FALSE)</f>
        <v>10000</v>
      </c>
      <c r="D136" s="20">
        <f>VLOOKUP(A136,'[1]2012 Actuals'!$A$1:$L$1237,9,FALSE)</f>
        <v>36472.26</v>
      </c>
      <c r="E136" s="15">
        <f>+D136/C136</f>
        <v>3.6472260000000003</v>
      </c>
      <c r="F136" s="60">
        <v>43000</v>
      </c>
      <c r="G136" s="23">
        <v>12500</v>
      </c>
      <c r="H136" s="18"/>
      <c r="I136" s="67"/>
    </row>
    <row r="137" spans="1:14" x14ac:dyDescent="0.2">
      <c r="A137" s="77" t="s">
        <v>277</v>
      </c>
      <c r="B137" s="72" t="s">
        <v>278</v>
      </c>
      <c r="C137" s="16">
        <f>VLOOKUP(A137,'[1]2013 WORKSHEET'!$A$1:$E$618,3,FALSE)</f>
        <v>0</v>
      </c>
      <c r="D137" s="14">
        <f>VLOOKUP(A137,'[1]2012 Actuals'!$A$1:$L$1237,9,FALSE)</f>
        <v>0</v>
      </c>
      <c r="E137" s="15"/>
      <c r="F137" s="58"/>
      <c r="G137" s="14"/>
      <c r="H137" s="17"/>
      <c r="I137" s="68"/>
    </row>
    <row r="138" spans="1:14" ht="12.75" customHeight="1" x14ac:dyDescent="0.2">
      <c r="A138" s="77" t="s">
        <v>279</v>
      </c>
      <c r="B138" s="72" t="s">
        <v>280</v>
      </c>
      <c r="C138" s="16">
        <f>VLOOKUP(A138,'[1]2013 WORKSHEET'!$A$1:$E$618,3,FALSE)</f>
        <v>266766</v>
      </c>
      <c r="D138" s="14">
        <f>VLOOKUP(A138,'[1]2012 Actuals'!$A$1:$L$1237,9,FALSE)</f>
        <v>173731.51</v>
      </c>
      <c r="E138" s="15">
        <f t="shared" ref="E138:E153" si="8">+D138/C138</f>
        <v>0.65125057166205591</v>
      </c>
      <c r="F138" s="58">
        <f>+D138/9*3+D138</f>
        <v>231642.01333333337</v>
      </c>
      <c r="G138" s="78">
        <v>226127.6</v>
      </c>
      <c r="H138" s="231"/>
      <c r="I138" s="79" t="s">
        <v>281</v>
      </c>
    </row>
    <row r="139" spans="1:14" ht="15" customHeight="1" x14ac:dyDescent="0.2">
      <c r="A139" s="77" t="s">
        <v>282</v>
      </c>
      <c r="B139" s="72" t="s">
        <v>283</v>
      </c>
      <c r="C139" s="16">
        <f>VLOOKUP(A139,'[1]2013 WORKSHEET'!$A$1:$E$618,3,FALSE)</f>
        <v>12509.68</v>
      </c>
      <c r="D139" s="14">
        <f>VLOOKUP(A139,'[1]2012 Actuals'!$A$1:$L$1237,9,FALSE)</f>
        <v>9830.02</v>
      </c>
      <c r="E139" s="15">
        <f t="shared" si="8"/>
        <v>0.78579308183742513</v>
      </c>
      <c r="F139" s="58">
        <f t="shared" ref="F139:F144" si="9">+D139/9*3+D139</f>
        <v>13106.693333333335</v>
      </c>
      <c r="G139" s="80">
        <f t="shared" ref="G139:G144" si="10">+F139*1.028</f>
        <v>13473.680746666669</v>
      </c>
      <c r="H139" s="231"/>
      <c r="I139" s="232"/>
      <c r="J139" s="233"/>
      <c r="K139" s="233"/>
      <c r="L139" s="233"/>
    </row>
    <row r="140" spans="1:14" x14ac:dyDescent="0.2">
      <c r="A140" s="77" t="s">
        <v>284</v>
      </c>
      <c r="B140" s="72" t="s">
        <v>285</v>
      </c>
      <c r="C140" s="16">
        <f>VLOOKUP(A140,'[1]2013 WORKSHEET'!$A$1:$E$618,3,FALSE)</f>
        <v>4208</v>
      </c>
      <c r="D140" s="14">
        <f>VLOOKUP(A140,'[1]2012 Actuals'!$A$1:$L$1237,9,FALSE)</f>
        <v>3394.23</v>
      </c>
      <c r="E140" s="15">
        <f t="shared" si="8"/>
        <v>0.80661359315589354</v>
      </c>
      <c r="F140" s="58">
        <f t="shared" si="9"/>
        <v>4525.6399999999994</v>
      </c>
      <c r="G140" s="80">
        <f t="shared" si="10"/>
        <v>4652.3579199999995</v>
      </c>
      <c r="H140" s="69"/>
      <c r="I140" s="81"/>
    </row>
    <row r="141" spans="1:14" x14ac:dyDescent="0.2">
      <c r="A141" s="77" t="s">
        <v>286</v>
      </c>
      <c r="B141" s="72" t="s">
        <v>287</v>
      </c>
      <c r="C141" s="16">
        <f>VLOOKUP(A141,'[1]2013 WORKSHEET'!$A$1:$E$618,3,FALSE)</f>
        <v>4339.37</v>
      </c>
      <c r="D141" s="14">
        <f>VLOOKUP(A141,'[1]2012 Actuals'!$A$1:$L$1237,9,FALSE)</f>
        <v>3395.63</v>
      </c>
      <c r="E141" s="15">
        <f t="shared" si="8"/>
        <v>0.78251681695730024</v>
      </c>
      <c r="F141" s="58">
        <f t="shared" si="9"/>
        <v>4527.5066666666662</v>
      </c>
      <c r="G141" s="80">
        <f t="shared" si="10"/>
        <v>4654.2768533333328</v>
      </c>
      <c r="H141" s="69"/>
      <c r="I141" s="36"/>
    </row>
    <row r="142" spans="1:14" x14ac:dyDescent="0.2">
      <c r="A142" s="77" t="s">
        <v>288</v>
      </c>
      <c r="B142" s="72" t="s">
        <v>289</v>
      </c>
      <c r="C142" s="16">
        <f>VLOOKUP(A142,'[1]2013 WORKSHEET'!$A$1:$E$618,3,FALSE)</f>
        <v>6898.24</v>
      </c>
      <c r="D142" s="14">
        <f>VLOOKUP(A142,'[1]2012 Actuals'!$A$1:$L$1237,9,FALSE)</f>
        <v>5955.49</v>
      </c>
      <c r="E142" s="15">
        <f t="shared" si="8"/>
        <v>0.86333470566405346</v>
      </c>
      <c r="F142" s="58">
        <f t="shared" si="9"/>
        <v>7940.6533333333336</v>
      </c>
      <c r="G142" s="80">
        <f t="shared" si="10"/>
        <v>8162.9916266666669</v>
      </c>
      <c r="H142" s="69"/>
    </row>
    <row r="143" spans="1:14" x14ac:dyDescent="0.2">
      <c r="A143" s="77" t="s">
        <v>290</v>
      </c>
      <c r="B143" s="72" t="s">
        <v>291</v>
      </c>
      <c r="C143" s="16">
        <f>VLOOKUP(A143,'[1]2013 WORKSHEET'!$A$1:$E$618,3,FALSE)</f>
        <v>20891.11</v>
      </c>
      <c r="D143" s="14">
        <f>VLOOKUP(A143,'[1]2012 Actuals'!$A$1:$L$1237,9,FALSE)</f>
        <v>18793.28</v>
      </c>
      <c r="E143" s="15">
        <f t="shared" si="8"/>
        <v>0.89958264544105115</v>
      </c>
      <c r="F143" s="58">
        <f t="shared" si="9"/>
        <v>25057.706666666665</v>
      </c>
      <c r="G143" s="78">
        <f t="shared" si="10"/>
        <v>25759.322453333334</v>
      </c>
      <c r="H143" s="69"/>
      <c r="I143" s="17"/>
    </row>
    <row r="144" spans="1:14" x14ac:dyDescent="0.2">
      <c r="A144" s="77" t="s">
        <v>292</v>
      </c>
      <c r="B144" s="72" t="s">
        <v>293</v>
      </c>
      <c r="C144" s="16">
        <f>VLOOKUP(A144,'[1]2013 WORKSHEET'!$A$1:$E$618,3,FALSE)</f>
        <v>13530.17</v>
      </c>
      <c r="D144" s="14">
        <f>VLOOKUP(A144,'[1]2012 Actuals'!$A$1:$L$1237,9,FALSE)</f>
        <v>15888.29</v>
      </c>
      <c r="E144" s="15">
        <f t="shared" si="8"/>
        <v>1.1742860584900263</v>
      </c>
      <c r="F144" s="58">
        <f t="shared" si="9"/>
        <v>21184.386666666665</v>
      </c>
      <c r="G144" s="78">
        <f t="shared" si="10"/>
        <v>21777.549493333332</v>
      </c>
      <c r="H144" s="69"/>
    </row>
    <row r="145" spans="1:13" x14ac:dyDescent="0.2">
      <c r="A145" s="77" t="s">
        <v>294</v>
      </c>
      <c r="B145" s="72" t="s">
        <v>295</v>
      </c>
      <c r="C145" s="16">
        <f>VLOOKUP(A145,'[1]2013 WORKSHEET'!$A$1:$E$618,3,FALSE)</f>
        <v>2866.24</v>
      </c>
      <c r="D145" s="14">
        <v>2556</v>
      </c>
      <c r="E145" s="15">
        <f t="shared" si="8"/>
        <v>0.89176063414089546</v>
      </c>
      <c r="F145" s="60">
        <v>2555.62</v>
      </c>
      <c r="G145" s="78">
        <v>3700</v>
      </c>
      <c r="H145" s="69"/>
      <c r="I145" s="17" t="s">
        <v>296</v>
      </c>
      <c r="K145" s="17"/>
      <c r="M145" s="17"/>
    </row>
    <row r="146" spans="1:13" hidden="1" x14ac:dyDescent="0.2">
      <c r="A146" s="77" t="s">
        <v>297</v>
      </c>
      <c r="B146" s="72" t="s">
        <v>298</v>
      </c>
      <c r="C146" s="16">
        <f>VLOOKUP(A146,'[1]2013 WORKSHEET'!$A$1:$E$618,3,FALSE)</f>
        <v>0</v>
      </c>
      <c r="D146" s="14">
        <f>VLOOKUP(A146,'[1]2012 Actuals'!$A$1:$L$1237,9,FALSE)</f>
        <v>0</v>
      </c>
      <c r="E146" s="15"/>
      <c r="F146" s="58"/>
      <c r="G146" s="14"/>
      <c r="H146" s="69"/>
    </row>
    <row r="147" spans="1:13" x14ac:dyDescent="0.2">
      <c r="A147" s="77" t="s">
        <v>299</v>
      </c>
      <c r="B147" s="72" t="s">
        <v>300</v>
      </c>
      <c r="C147" s="16">
        <f>VLOOKUP(A147,'[1]2013 WORKSHEET'!$A$1:$E$618,3,FALSE)</f>
        <v>6000</v>
      </c>
      <c r="D147" s="20">
        <f>VLOOKUP(A147,'[1]2012 Actuals'!$A$1:$L$1237,9,FALSE)</f>
        <v>589.78</v>
      </c>
      <c r="E147" s="15">
        <f t="shared" si="8"/>
        <v>9.8296666666666657E-2</v>
      </c>
      <c r="F147" s="58">
        <v>3855</v>
      </c>
      <c r="G147" s="16">
        <v>3500</v>
      </c>
      <c r="H147" s="69"/>
      <c r="I147" s="18"/>
      <c r="J147" s="82"/>
      <c r="K147" s="83"/>
      <c r="L147" s="84"/>
      <c r="M147" s="84"/>
    </row>
    <row r="148" spans="1:13" x14ac:dyDescent="0.2">
      <c r="A148" s="77" t="s">
        <v>301</v>
      </c>
      <c r="B148" s="72" t="s">
        <v>302</v>
      </c>
      <c r="C148" s="16">
        <f>VLOOKUP(A148,'[1]2013 WORKSHEET'!$A$1:$E$618,3,FALSE)</f>
        <v>953.7</v>
      </c>
      <c r="D148" s="14">
        <f>VLOOKUP(A148,'[1]2012 Actuals'!$A$1:$L$1237,9,FALSE)</f>
        <v>960.81</v>
      </c>
      <c r="E148" s="15">
        <f t="shared" si="8"/>
        <v>1.0074551745832021</v>
      </c>
      <c r="F148" s="58">
        <f>+D148</f>
        <v>960.81</v>
      </c>
      <c r="G148" s="16">
        <f>+F148*1.028</f>
        <v>987.71267999999998</v>
      </c>
      <c r="H148" s="69"/>
      <c r="J148" s="17"/>
      <c r="K148" s="83"/>
      <c r="L148" s="84"/>
      <c r="M148" s="84"/>
    </row>
    <row r="149" spans="1:13" x14ac:dyDescent="0.2">
      <c r="A149" s="77" t="s">
        <v>303</v>
      </c>
      <c r="B149" s="72" t="s">
        <v>304</v>
      </c>
      <c r="C149" s="16">
        <f>VLOOKUP(A149,'[1]2013 WORKSHEET'!$A$1:$E$618,3,FALSE)</f>
        <v>892.47</v>
      </c>
      <c r="D149" s="14">
        <v>667</v>
      </c>
      <c r="E149" s="15">
        <f t="shared" si="8"/>
        <v>0.74736405705513909</v>
      </c>
      <c r="F149" s="58">
        <f>+D149/9+D149</f>
        <v>741.11111111111109</v>
      </c>
      <c r="G149" s="16">
        <v>1800</v>
      </c>
      <c r="H149" s="69"/>
      <c r="I149" t="s">
        <v>305</v>
      </c>
      <c r="J149" s="17"/>
      <c r="K149" s="83"/>
      <c r="L149" s="84"/>
      <c r="M149" s="84"/>
    </row>
    <row r="150" spans="1:13" x14ac:dyDescent="0.2">
      <c r="A150" s="77" t="s">
        <v>306</v>
      </c>
      <c r="B150" s="72" t="s">
        <v>307</v>
      </c>
      <c r="C150" s="16">
        <f>VLOOKUP(A150,'[1]2013 WORKSHEET'!$A$1:$E$618,3,FALSE)</f>
        <v>1800</v>
      </c>
      <c r="D150" s="14">
        <v>0</v>
      </c>
      <c r="E150" s="15">
        <f t="shared" si="8"/>
        <v>0</v>
      </c>
      <c r="F150" s="58">
        <v>0</v>
      </c>
      <c r="G150" s="23">
        <v>1800</v>
      </c>
      <c r="H150" s="69"/>
      <c r="I150" s="17"/>
      <c r="J150" s="17"/>
      <c r="K150" s="83"/>
      <c r="L150" s="84"/>
      <c r="M150" s="84"/>
    </row>
    <row r="151" spans="1:13" x14ac:dyDescent="0.2">
      <c r="A151" s="77" t="s">
        <v>308</v>
      </c>
      <c r="B151" s="72" t="s">
        <v>309</v>
      </c>
      <c r="C151" s="16">
        <f>VLOOKUP(A151,'[1]2013 WORKSHEET'!$A$1:$E$618,3,FALSE)</f>
        <v>7250</v>
      </c>
      <c r="D151" s="14">
        <f>VLOOKUP(A151,'[1]2012 Actuals'!$A$1:$L$1237,9,FALSE)</f>
        <v>1868.22</v>
      </c>
      <c r="E151" s="15">
        <f t="shared" si="8"/>
        <v>0.25768551724137934</v>
      </c>
      <c r="F151" s="58">
        <f>+D151/9*3+D151</f>
        <v>2490.96</v>
      </c>
      <c r="G151" s="16">
        <v>2500</v>
      </c>
      <c r="H151" s="69"/>
      <c r="J151" s="17"/>
      <c r="K151" s="83"/>
      <c r="L151" s="84"/>
      <c r="M151" s="84"/>
    </row>
    <row r="152" spans="1:13" x14ac:dyDescent="0.2">
      <c r="A152" s="77" t="s">
        <v>310</v>
      </c>
      <c r="B152" s="72" t="s">
        <v>311</v>
      </c>
      <c r="C152" s="16">
        <f>VLOOKUP(A152,'[1]2013 WORKSHEET'!$A$1:$E$618,3,FALSE)</f>
        <v>1250</v>
      </c>
      <c r="D152" s="20">
        <f>VLOOKUP(A152,'[1]2012 Actuals'!$A$1:$L$1237,9,FALSE)</f>
        <v>0</v>
      </c>
      <c r="E152" s="15">
        <f t="shared" si="8"/>
        <v>0</v>
      </c>
      <c r="F152" s="60">
        <v>1250</v>
      </c>
      <c r="G152" s="16">
        <v>1000</v>
      </c>
      <c r="H152" s="234"/>
      <c r="I152" s="85"/>
      <c r="J152" s="17"/>
      <c r="K152" s="83"/>
      <c r="L152" s="84"/>
      <c r="M152" s="84"/>
    </row>
    <row r="153" spans="1:13" ht="13.5" customHeight="1" x14ac:dyDescent="0.2">
      <c r="A153" s="77" t="s">
        <v>312</v>
      </c>
      <c r="B153" s="72" t="s">
        <v>313</v>
      </c>
      <c r="C153" s="16">
        <f>VLOOKUP(A153,'[1]2013 WORKSHEET'!$A$1:$E$618,3,FALSE)</f>
        <v>300</v>
      </c>
      <c r="D153" s="14">
        <f>VLOOKUP(A153,'[1]2012 Actuals'!$A$1:$L$1237,9,FALSE)</f>
        <v>4255.63</v>
      </c>
      <c r="E153" s="15">
        <f t="shared" si="8"/>
        <v>14.185433333333334</v>
      </c>
      <c r="F153" s="58">
        <f>+D153</f>
        <v>4255.63</v>
      </c>
      <c r="G153" s="16">
        <v>1000</v>
      </c>
      <c r="H153" s="234"/>
      <c r="I153" s="86"/>
      <c r="J153" s="17"/>
      <c r="K153" s="83"/>
      <c r="L153" s="84"/>
      <c r="M153" s="84"/>
    </row>
    <row r="154" spans="1:13" hidden="1" x14ac:dyDescent="0.2">
      <c r="A154" s="77"/>
      <c r="B154" s="77" t="s">
        <v>314</v>
      </c>
      <c r="C154" s="16"/>
      <c r="D154" s="14"/>
      <c r="E154" s="15"/>
      <c r="F154" s="58"/>
      <c r="G154" s="14">
        <v>0</v>
      </c>
      <c r="H154" s="87"/>
      <c r="I154" s="87"/>
    </row>
    <row r="155" spans="1:13" hidden="1" x14ac:dyDescent="0.2">
      <c r="A155" s="77"/>
      <c r="B155" s="77" t="s">
        <v>315</v>
      </c>
      <c r="C155" s="16"/>
      <c r="D155" s="14"/>
      <c r="E155" s="15"/>
      <c r="F155" s="58"/>
      <c r="G155" s="14">
        <v>0</v>
      </c>
      <c r="H155" s="87"/>
      <c r="I155" s="88"/>
    </row>
    <row r="156" spans="1:13" hidden="1" x14ac:dyDescent="0.2">
      <c r="A156" s="77"/>
      <c r="B156" s="77" t="s">
        <v>316</v>
      </c>
      <c r="C156" s="16"/>
      <c r="D156" s="14"/>
      <c r="E156" s="15"/>
      <c r="F156" s="58"/>
      <c r="G156" s="14">
        <v>0</v>
      </c>
      <c r="H156" s="87"/>
      <c r="I156" s="87"/>
    </row>
    <row r="157" spans="1:13" ht="13.5" thickBot="1" x14ac:dyDescent="0.25">
      <c r="B157" s="89" t="s">
        <v>317</v>
      </c>
      <c r="C157" s="90">
        <f>SUBTOTAL(109,C70:C154)</f>
        <v>1078123.02</v>
      </c>
      <c r="D157" s="90">
        <f>SUBTOTAL(109,D70:D153)</f>
        <v>826933.29000000015</v>
      </c>
      <c r="E157" s="90"/>
      <c r="F157" s="90">
        <f>SUM(F70:F153)</f>
        <v>1078152.5577777778</v>
      </c>
      <c r="G157" s="90">
        <f>SUM(G70:G156)</f>
        <v>1054440.8031066665</v>
      </c>
      <c r="I157" s="18"/>
      <c r="L157" s="67"/>
    </row>
    <row r="158" spans="1:13" ht="13.5" thickTop="1" x14ac:dyDescent="0.2">
      <c r="C158" s="67"/>
      <c r="I158" s="68"/>
    </row>
    <row r="159" spans="1:13" x14ac:dyDescent="0.2">
      <c r="C159" s="27"/>
      <c r="I159" s="27"/>
    </row>
    <row r="160" spans="1:13" x14ac:dyDescent="0.2">
      <c r="A160" s="3"/>
      <c r="L160" s="91"/>
    </row>
    <row r="161" spans="1:9" x14ac:dyDescent="0.2">
      <c r="C161" s="5"/>
      <c r="G161" s="36"/>
    </row>
    <row r="162" spans="1:9" x14ac:dyDescent="0.2">
      <c r="C162" s="5"/>
      <c r="G162" s="5"/>
      <c r="I162" s="27"/>
    </row>
    <row r="163" spans="1:9" x14ac:dyDescent="0.2">
      <c r="A163" s="3"/>
      <c r="C163" s="18"/>
      <c r="D163" s="17"/>
      <c r="E163" s="17"/>
      <c r="G163" s="68"/>
    </row>
    <row r="164" spans="1:9" x14ac:dyDescent="0.2">
      <c r="A164" s="17"/>
      <c r="B164" s="17"/>
      <c r="C164" s="65"/>
      <c r="D164" s="68"/>
      <c r="F164" s="36"/>
      <c r="G164" s="92"/>
      <c r="I164" s="92"/>
    </row>
    <row r="165" spans="1:9" x14ac:dyDescent="0.2">
      <c r="A165" s="17"/>
      <c r="B165" s="17"/>
      <c r="C165" s="65"/>
      <c r="D165" s="44"/>
      <c r="F165" s="36"/>
      <c r="G165" s="68"/>
    </row>
    <row r="166" spans="1:9" x14ac:dyDescent="0.2">
      <c r="A166" s="17"/>
      <c r="B166" s="17"/>
      <c r="C166" s="65"/>
      <c r="D166" s="44"/>
      <c r="F166" s="36"/>
      <c r="G166" s="68"/>
    </row>
    <row r="167" spans="1:9" x14ac:dyDescent="0.2">
      <c r="A167" s="17"/>
      <c r="B167" s="17"/>
      <c r="C167" s="65"/>
      <c r="F167" s="36"/>
      <c r="G167" s="68"/>
    </row>
    <row r="168" spans="1:9" x14ac:dyDescent="0.2">
      <c r="A168" s="17"/>
      <c r="B168" s="17"/>
      <c r="C168" s="65"/>
      <c r="D168" s="44"/>
      <c r="F168" s="36"/>
      <c r="G168" s="68"/>
    </row>
    <row r="169" spans="1:9" x14ac:dyDescent="0.2">
      <c r="C169" s="93"/>
      <c r="F169" s="59"/>
      <c r="G169" s="68"/>
    </row>
    <row r="170" spans="1:9" x14ac:dyDescent="0.2">
      <c r="C170" s="44"/>
      <c r="F170" s="36"/>
      <c r="G170" s="68"/>
    </row>
    <row r="171" spans="1:9" x14ac:dyDescent="0.2">
      <c r="F171" s="36"/>
      <c r="G171" s="68"/>
    </row>
    <row r="172" spans="1:9" x14ac:dyDescent="0.2">
      <c r="F172" s="36"/>
      <c r="G172" s="68"/>
    </row>
    <row r="173" spans="1:9" x14ac:dyDescent="0.2">
      <c r="F173" s="36"/>
      <c r="G173" s="68"/>
    </row>
    <row r="174" spans="1:9" x14ac:dyDescent="0.2">
      <c r="F174" s="36"/>
      <c r="G174" s="68"/>
    </row>
    <row r="175" spans="1:9" x14ac:dyDescent="0.2">
      <c r="F175" s="36"/>
      <c r="G175" s="68"/>
    </row>
    <row r="176" spans="1:9" x14ac:dyDescent="0.2">
      <c r="F176" s="36"/>
      <c r="G176" s="68"/>
    </row>
    <row r="177" spans="6:7" x14ac:dyDescent="0.2">
      <c r="F177" s="36"/>
      <c r="G177" s="68"/>
    </row>
    <row r="178" spans="6:7" x14ac:dyDescent="0.2">
      <c r="F178" s="36"/>
      <c r="G178" s="68"/>
    </row>
    <row r="179" spans="6:7" x14ac:dyDescent="0.2">
      <c r="F179" s="36"/>
      <c r="G179" s="68"/>
    </row>
    <row r="180" spans="6:7" x14ac:dyDescent="0.2">
      <c r="F180" s="36"/>
      <c r="G180" s="68"/>
    </row>
    <row r="181" spans="6:7" x14ac:dyDescent="0.2">
      <c r="F181" s="36"/>
      <c r="G181" s="68"/>
    </row>
    <row r="182" spans="6:7" x14ac:dyDescent="0.2">
      <c r="F182" s="36"/>
      <c r="G182" s="68"/>
    </row>
    <row r="183" spans="6:7" x14ac:dyDescent="0.2">
      <c r="F183" s="36"/>
      <c r="G183" s="68"/>
    </row>
    <row r="184" spans="6:7" x14ac:dyDescent="0.2">
      <c r="F184" s="36"/>
      <c r="G184" s="68"/>
    </row>
    <row r="185" spans="6:7" x14ac:dyDescent="0.2">
      <c r="F185" s="36"/>
      <c r="G185" s="68"/>
    </row>
    <row r="186" spans="6:7" x14ac:dyDescent="0.2">
      <c r="F186" s="36"/>
      <c r="G186" s="68"/>
    </row>
    <row r="187" spans="6:7" x14ac:dyDescent="0.2">
      <c r="F187" s="36"/>
      <c r="G187" s="68"/>
    </row>
    <row r="188" spans="6:7" x14ac:dyDescent="0.2">
      <c r="F188" s="36"/>
      <c r="G188" s="68"/>
    </row>
    <row r="189" spans="6:7" x14ac:dyDescent="0.2">
      <c r="F189" s="36"/>
      <c r="G189" s="68"/>
    </row>
    <row r="190" spans="6:7" x14ac:dyDescent="0.2">
      <c r="F190" s="36"/>
      <c r="G190" s="68"/>
    </row>
    <row r="191" spans="6:7" x14ac:dyDescent="0.2">
      <c r="F191" s="36"/>
      <c r="G191" s="68"/>
    </row>
    <row r="192" spans="6:7" x14ac:dyDescent="0.2">
      <c r="F192" s="36"/>
      <c r="G192" s="68"/>
    </row>
    <row r="193" spans="6:7" x14ac:dyDescent="0.2">
      <c r="F193" s="36"/>
      <c r="G193" s="68"/>
    </row>
    <row r="194" spans="6:7" x14ac:dyDescent="0.2">
      <c r="F194" s="36"/>
      <c r="G194" s="68"/>
    </row>
    <row r="195" spans="6:7" x14ac:dyDescent="0.2">
      <c r="F195" s="36"/>
      <c r="G195" s="68"/>
    </row>
    <row r="196" spans="6:7" x14ac:dyDescent="0.2">
      <c r="F196" s="36"/>
      <c r="G196" s="68"/>
    </row>
    <row r="197" spans="6:7" x14ac:dyDescent="0.2">
      <c r="F197" s="36"/>
      <c r="G197" s="68"/>
    </row>
    <row r="198" spans="6:7" x14ac:dyDescent="0.2">
      <c r="F198" s="36"/>
      <c r="G198" s="68"/>
    </row>
    <row r="199" spans="6:7" x14ac:dyDescent="0.2">
      <c r="F199" s="36"/>
      <c r="G199" s="68"/>
    </row>
    <row r="200" spans="6:7" x14ac:dyDescent="0.2">
      <c r="F200" s="36"/>
      <c r="G200" s="68"/>
    </row>
    <row r="201" spans="6:7" x14ac:dyDescent="0.2">
      <c r="F201" s="36"/>
      <c r="G201" s="68"/>
    </row>
    <row r="202" spans="6:7" x14ac:dyDescent="0.2">
      <c r="F202" s="36"/>
      <c r="G202" s="68"/>
    </row>
    <row r="203" spans="6:7" x14ac:dyDescent="0.2">
      <c r="F203" s="36"/>
      <c r="G203" s="68"/>
    </row>
    <row r="204" spans="6:7" x14ac:dyDescent="0.2">
      <c r="F204" s="36"/>
      <c r="G204" s="68"/>
    </row>
    <row r="205" spans="6:7" x14ac:dyDescent="0.2">
      <c r="F205" s="36"/>
      <c r="G205" s="68"/>
    </row>
    <row r="206" spans="6:7" x14ac:dyDescent="0.2">
      <c r="F206" s="36"/>
      <c r="G206" s="68"/>
    </row>
    <row r="207" spans="6:7" x14ac:dyDescent="0.2">
      <c r="F207" s="36"/>
      <c r="G207" s="68"/>
    </row>
    <row r="208" spans="6:7" x14ac:dyDescent="0.2">
      <c r="F208" s="36"/>
      <c r="G208" s="68"/>
    </row>
    <row r="209" spans="6:7" x14ac:dyDescent="0.2">
      <c r="F209" s="36"/>
      <c r="G209" s="68"/>
    </row>
    <row r="210" spans="6:7" x14ac:dyDescent="0.2">
      <c r="F210" s="36"/>
      <c r="G210" s="68"/>
    </row>
    <row r="211" spans="6:7" x14ac:dyDescent="0.2">
      <c r="F211" s="36"/>
      <c r="G211" s="68"/>
    </row>
    <row r="212" spans="6:7" x14ac:dyDescent="0.2">
      <c r="F212" s="36"/>
      <c r="G212" s="68"/>
    </row>
    <row r="213" spans="6:7" x14ac:dyDescent="0.2">
      <c r="F213" s="36"/>
      <c r="G213" s="68"/>
    </row>
    <row r="214" spans="6:7" x14ac:dyDescent="0.2">
      <c r="F214" s="36"/>
      <c r="G214" s="68"/>
    </row>
    <row r="215" spans="6:7" x14ac:dyDescent="0.2">
      <c r="F215" s="36"/>
      <c r="G215" s="68"/>
    </row>
    <row r="216" spans="6:7" x14ac:dyDescent="0.2">
      <c r="F216" s="36"/>
      <c r="G216" s="68"/>
    </row>
    <row r="217" spans="6:7" x14ac:dyDescent="0.2">
      <c r="F217" s="36"/>
      <c r="G217" s="68"/>
    </row>
    <row r="218" spans="6:7" x14ac:dyDescent="0.2">
      <c r="F218" s="36"/>
      <c r="G218" s="68"/>
    </row>
    <row r="219" spans="6:7" x14ac:dyDescent="0.2">
      <c r="F219" s="36"/>
      <c r="G219" s="68"/>
    </row>
    <row r="220" spans="6:7" x14ac:dyDescent="0.2">
      <c r="F220" s="36"/>
      <c r="G220" s="68"/>
    </row>
    <row r="221" spans="6:7" x14ac:dyDescent="0.2">
      <c r="F221" s="36"/>
      <c r="G221" s="68"/>
    </row>
    <row r="222" spans="6:7" x14ac:dyDescent="0.2">
      <c r="F222" s="36"/>
      <c r="G222" s="68"/>
    </row>
    <row r="223" spans="6:7" x14ac:dyDescent="0.2">
      <c r="F223" s="36"/>
      <c r="G223" s="68"/>
    </row>
    <row r="224" spans="6:7" x14ac:dyDescent="0.2">
      <c r="F224" s="36"/>
      <c r="G224" s="68"/>
    </row>
    <row r="225" spans="6:7" x14ac:dyDescent="0.2">
      <c r="F225" s="36"/>
      <c r="G225" s="68"/>
    </row>
    <row r="226" spans="6:7" x14ac:dyDescent="0.2">
      <c r="F226" s="36"/>
      <c r="G226" s="68"/>
    </row>
    <row r="227" spans="6:7" x14ac:dyDescent="0.2">
      <c r="F227" s="36"/>
      <c r="G227" s="68"/>
    </row>
    <row r="228" spans="6:7" x14ac:dyDescent="0.2">
      <c r="F228" s="36"/>
      <c r="G228" s="68"/>
    </row>
    <row r="229" spans="6:7" x14ac:dyDescent="0.2">
      <c r="F229" s="36"/>
      <c r="G229" s="68"/>
    </row>
    <row r="230" spans="6:7" x14ac:dyDescent="0.2">
      <c r="F230" s="36"/>
      <c r="G230" s="68"/>
    </row>
    <row r="231" spans="6:7" x14ac:dyDescent="0.2">
      <c r="F231" s="36"/>
      <c r="G231" s="68"/>
    </row>
    <row r="232" spans="6:7" x14ac:dyDescent="0.2">
      <c r="F232" s="36"/>
      <c r="G232" s="68"/>
    </row>
    <row r="233" spans="6:7" x14ac:dyDescent="0.2">
      <c r="F233" s="36"/>
      <c r="G233" s="68"/>
    </row>
    <row r="234" spans="6:7" x14ac:dyDescent="0.2">
      <c r="F234" s="36"/>
      <c r="G234" s="68"/>
    </row>
    <row r="235" spans="6:7" x14ac:dyDescent="0.2">
      <c r="F235" s="36"/>
      <c r="G235" s="68"/>
    </row>
    <row r="236" spans="6:7" x14ac:dyDescent="0.2">
      <c r="F236" s="36"/>
      <c r="G236" s="68"/>
    </row>
    <row r="237" spans="6:7" x14ac:dyDescent="0.2">
      <c r="F237" s="36"/>
      <c r="G237" s="68"/>
    </row>
    <row r="238" spans="6:7" x14ac:dyDescent="0.2">
      <c r="F238" s="36"/>
      <c r="G238" s="68"/>
    </row>
    <row r="239" spans="6:7" x14ac:dyDescent="0.2">
      <c r="F239" s="36"/>
      <c r="G239" s="68"/>
    </row>
    <row r="240" spans="6:7" x14ac:dyDescent="0.2">
      <c r="F240" s="59"/>
      <c r="G240" s="68"/>
    </row>
    <row r="242" spans="6:7" x14ac:dyDescent="0.2">
      <c r="F242" s="36"/>
      <c r="G242" s="36"/>
    </row>
  </sheetData>
  <mergeCells count="6">
    <mergeCell ref="H152:H153"/>
    <mergeCell ref="E7:E8"/>
    <mergeCell ref="I79:I81"/>
    <mergeCell ref="I92:I94"/>
    <mergeCell ref="H138:H139"/>
    <mergeCell ref="I139:L139"/>
  </mergeCells>
  <pageMargins left="0.78740157480314965" right="0.11811023622047245" top="0.31496062992125984" bottom="0.31496062992125984" header="0" footer="0"/>
  <pageSetup scale="65" orientation="portrait" r:id="rId1"/>
  <headerFooter alignWithMargins="0"/>
  <rowBreaks count="2" manualBreakCount="2">
    <brk id="67" max="7" man="1"/>
    <brk id="157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3"/>
  <sheetViews>
    <sheetView zoomScale="85" zoomScaleNormal="85" workbookViewId="0">
      <selection activeCell="M14" sqref="M14:N19"/>
    </sheetView>
  </sheetViews>
  <sheetFormatPr defaultRowHeight="12.75" x14ac:dyDescent="0.2"/>
  <cols>
    <col min="1" max="1" width="13.140625" customWidth="1"/>
    <col min="2" max="2" width="55.42578125" customWidth="1"/>
    <col min="3" max="4" width="13.7109375" customWidth="1"/>
    <col min="5" max="5" width="8.5703125" customWidth="1"/>
    <col min="6" max="6" width="11.7109375" bestFit="1" customWidth="1"/>
    <col min="7" max="7" width="13.7109375" customWidth="1"/>
    <col min="8" max="8" width="1.140625" customWidth="1"/>
    <col min="9" max="9" width="18.85546875" bestFit="1" customWidth="1"/>
    <col min="10" max="10" width="5.2851562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</row>
    <row r="2" spans="1:10" x14ac:dyDescent="0.2">
      <c r="A2" s="3"/>
      <c r="B2" s="4"/>
    </row>
    <row r="3" spans="1:10" x14ac:dyDescent="0.2">
      <c r="A3" s="1" t="s">
        <v>319</v>
      </c>
      <c r="B3" s="2"/>
      <c r="C3" s="2"/>
      <c r="D3" s="2"/>
      <c r="E3" s="2"/>
      <c r="F3" s="2"/>
      <c r="G3" s="2"/>
    </row>
    <row r="4" spans="1:10" ht="3" customHeight="1" x14ac:dyDescent="0.2">
      <c r="A4" s="3"/>
    </row>
    <row r="5" spans="1:10" x14ac:dyDescent="0.2">
      <c r="A5" s="1" t="s">
        <v>320</v>
      </c>
      <c r="B5" s="2"/>
      <c r="C5" s="2"/>
      <c r="D5" s="2"/>
      <c r="E5" s="2"/>
      <c r="F5" s="2"/>
      <c r="G5" s="2"/>
    </row>
    <row r="6" spans="1:10" x14ac:dyDescent="0.2">
      <c r="A6" s="3"/>
      <c r="B6" s="17" t="s">
        <v>3</v>
      </c>
      <c r="I6" s="7" t="s">
        <v>321</v>
      </c>
    </row>
    <row r="7" spans="1:10" x14ac:dyDescent="0.2">
      <c r="A7" s="3"/>
      <c r="C7" s="7">
        <v>2024</v>
      </c>
      <c r="D7" s="7">
        <v>2024</v>
      </c>
      <c r="E7" s="228" t="s">
        <v>5</v>
      </c>
      <c r="F7" s="94">
        <v>2024</v>
      </c>
      <c r="G7" s="7">
        <v>2025</v>
      </c>
      <c r="I7" s="7" t="s">
        <v>322</v>
      </c>
    </row>
    <row r="8" spans="1:10" ht="13.5" thickBot="1" x14ac:dyDescent="0.25">
      <c r="A8" s="8" t="s">
        <v>6</v>
      </c>
      <c r="B8" s="8" t="s">
        <v>7</v>
      </c>
      <c r="C8" s="9" t="s">
        <v>8</v>
      </c>
      <c r="D8" s="9" t="s">
        <v>9</v>
      </c>
      <c r="E8" s="229"/>
      <c r="F8" s="95" t="s">
        <v>10</v>
      </c>
      <c r="G8" s="9" t="s">
        <v>8</v>
      </c>
      <c r="I8" s="96" t="s">
        <v>323</v>
      </c>
      <c r="J8" s="10" t="s">
        <v>11</v>
      </c>
    </row>
    <row r="9" spans="1:10" x14ac:dyDescent="0.2">
      <c r="A9" s="97" t="s">
        <v>4</v>
      </c>
      <c r="B9" s="98"/>
      <c r="C9" s="99"/>
      <c r="D9" s="99"/>
      <c r="E9" s="99"/>
      <c r="F9" s="99"/>
      <c r="G9" s="99"/>
      <c r="I9" s="100"/>
      <c r="J9" s="100"/>
    </row>
    <row r="10" spans="1:10" x14ac:dyDescent="0.2">
      <c r="A10" s="12" t="s">
        <v>324</v>
      </c>
      <c r="B10" s="12" t="s">
        <v>325</v>
      </c>
      <c r="C10" s="14">
        <f>VLOOKUP(A10,'[1]2013 WORKSHEET'!$A$1:$E$618,3,FALSE )</f>
        <v>3865</v>
      </c>
      <c r="D10" s="14">
        <f>VLOOKUP(A10,'[1]2012 Actuals'!$A$1:$L$1237,9,FALSE)</f>
        <v>1978.49</v>
      </c>
      <c r="E10" s="15">
        <f>+D10/C10</f>
        <v>0.51189909443725745</v>
      </c>
      <c r="F10" s="101">
        <f>+C10</f>
        <v>3865</v>
      </c>
      <c r="G10" s="14">
        <v>2558</v>
      </c>
      <c r="I10" s="48"/>
    </row>
    <row r="11" spans="1:10" x14ac:dyDescent="0.2">
      <c r="A11" s="102" t="s">
        <v>326</v>
      </c>
      <c r="B11" s="102" t="s">
        <v>327</v>
      </c>
      <c r="C11" s="14">
        <f>VLOOKUP(A11,'[1]2013 WORKSHEET'!$A$1:$E$618,3,FALSE )</f>
        <v>100</v>
      </c>
      <c r="D11" s="14">
        <f>VLOOKUP(A11,'[1]2012 Actuals'!$A$1:$L$1237,9,FALSE)</f>
        <v>240.62</v>
      </c>
      <c r="E11" s="15">
        <f>+D11/C11</f>
        <v>2.4062000000000001</v>
      </c>
      <c r="F11" s="101">
        <f>+D11</f>
        <v>240.62</v>
      </c>
      <c r="G11" s="14">
        <v>100</v>
      </c>
      <c r="I11" s="62"/>
    </row>
    <row r="12" spans="1:10" x14ac:dyDescent="0.2">
      <c r="A12" s="103" t="s">
        <v>328</v>
      </c>
      <c r="B12" s="103" t="s">
        <v>329</v>
      </c>
      <c r="C12" s="14">
        <f>VLOOKUP(A12,'[1]2013 WORKSHEET'!$A$1:$E$618,3,FALSE )</f>
        <v>2500</v>
      </c>
      <c r="D12" s="14">
        <f>VLOOKUP(A12,'[1]2012 Actuals'!$A$1:$L$1237,9,FALSE)</f>
        <v>1414.94</v>
      </c>
      <c r="E12" s="15">
        <f>+D12/C12</f>
        <v>0.56597600000000003</v>
      </c>
      <c r="F12" s="101"/>
      <c r="G12" s="14">
        <v>1500</v>
      </c>
      <c r="I12" s="18"/>
    </row>
    <row r="13" spans="1:10" x14ac:dyDescent="0.2">
      <c r="A13" s="102" t="s">
        <v>330</v>
      </c>
      <c r="B13" s="102" t="s">
        <v>331</v>
      </c>
      <c r="C13" s="14">
        <f>VLOOKUP(A13,'[1]2013 WORKSHEET'!$A$1:$E$618,3,FALSE )</f>
        <v>2499</v>
      </c>
      <c r="D13" s="14">
        <f>VLOOKUP(A13,'[1]2012 Actuals'!$A$1:$L$1237,9,FALSE)</f>
        <v>503</v>
      </c>
      <c r="E13" s="15">
        <f>+D13/C13</f>
        <v>0.20128051220488194</v>
      </c>
      <c r="F13" s="101">
        <f>+C13</f>
        <v>2499</v>
      </c>
      <c r="G13" s="14">
        <v>2499</v>
      </c>
      <c r="I13" s="18"/>
    </row>
    <row r="14" spans="1:10" x14ac:dyDescent="0.2">
      <c r="A14" s="102" t="s">
        <v>332</v>
      </c>
      <c r="B14" s="102" t="s">
        <v>333</v>
      </c>
      <c r="C14" s="14">
        <f>VLOOKUP(A14,'[1]2013 WORKSHEET'!$A$1:$E$618,3,FALSE )</f>
        <v>11085</v>
      </c>
      <c r="D14" s="14">
        <f>VLOOKUP(A14,'[1]2012 Actuals'!$A$1:$L$1237,9,FALSE)</f>
        <v>7520</v>
      </c>
      <c r="E14" s="15">
        <f>+D14/C14</f>
        <v>0.67839422643211544</v>
      </c>
      <c r="F14" s="101">
        <f>+D14</f>
        <v>7520</v>
      </c>
      <c r="G14" s="14">
        <v>9654</v>
      </c>
      <c r="I14" s="18"/>
    </row>
    <row r="15" spans="1:10" ht="13.5" thickBot="1" x14ac:dyDescent="0.25">
      <c r="B15" s="50" t="s">
        <v>334</v>
      </c>
      <c r="C15" s="51">
        <f>SUBTOTAL(109,C10:C14)</f>
        <v>20049</v>
      </c>
      <c r="D15" s="51">
        <f>SUBTOTAL(109,D10:D14)</f>
        <v>11657.05</v>
      </c>
      <c r="E15" s="51"/>
      <c r="F15" s="51">
        <f>SUM(F10:F14)</f>
        <v>14124.619999999999</v>
      </c>
      <c r="G15" s="51">
        <f>SUBTOTAL(109,G10:G14)</f>
        <v>16311</v>
      </c>
      <c r="I15" s="104"/>
    </row>
    <row r="16" spans="1:10" ht="14.25" thickTop="1" thickBot="1" x14ac:dyDescent="0.25">
      <c r="B16" s="50" t="s">
        <v>335</v>
      </c>
      <c r="C16" s="52">
        <f>SUM(C25)</f>
        <v>20049</v>
      </c>
      <c r="D16" s="52">
        <f>SUM(D25)</f>
        <v>8544.7999999999993</v>
      </c>
      <c r="E16" s="52"/>
      <c r="F16" s="52">
        <f>+F25</f>
        <v>13578.993333333332</v>
      </c>
      <c r="G16" s="52">
        <f>SUM(G25)</f>
        <v>16311.37032</v>
      </c>
    </row>
    <row r="17" spans="1:10" ht="14.25" thickTop="1" thickBot="1" x14ac:dyDescent="0.25">
      <c r="B17" s="50" t="s">
        <v>131</v>
      </c>
      <c r="C17" s="52">
        <f>C16-C15</f>
        <v>0</v>
      </c>
      <c r="D17" s="52">
        <f>D16-D15</f>
        <v>-3112.25</v>
      </c>
      <c r="E17" s="52"/>
      <c r="F17" s="52">
        <f>+F16-F15</f>
        <v>-545.62666666666701</v>
      </c>
      <c r="G17" s="51">
        <f>SUM(G16-G15)</f>
        <v>0.37031999999999243</v>
      </c>
    </row>
    <row r="18" spans="1:10" ht="13.5" thickTop="1" x14ac:dyDescent="0.2">
      <c r="A18" s="3"/>
      <c r="B18" s="28"/>
      <c r="C18" s="28"/>
      <c r="D18" s="28"/>
      <c r="E18" s="28"/>
      <c r="F18" s="28"/>
      <c r="G18" s="28"/>
      <c r="J18" s="17"/>
    </row>
    <row r="19" spans="1:10" x14ac:dyDescent="0.2">
      <c r="A19" s="3" t="s">
        <v>133</v>
      </c>
      <c r="B19" s="28"/>
      <c r="C19" s="28"/>
      <c r="D19" s="28"/>
      <c r="E19" s="28"/>
      <c r="F19" s="28"/>
      <c r="G19" s="28"/>
      <c r="I19" s="18"/>
      <c r="J19" s="36"/>
    </row>
    <row r="20" spans="1:10" x14ac:dyDescent="0.2">
      <c r="A20" s="102" t="s">
        <v>336</v>
      </c>
      <c r="B20" s="103" t="s">
        <v>337</v>
      </c>
      <c r="C20" s="14">
        <f>VLOOKUP(A20,'[1]2013 WORKSHEET'!$A$1:$E$618,3,FALSE )</f>
        <v>1500</v>
      </c>
      <c r="D20" s="14">
        <f>VLOOKUP(A20,'[1]2012 Actuals'!$A$1:$L$1237,9,FALSE)</f>
        <v>59</v>
      </c>
      <c r="E20" s="15">
        <f>+D20/C20</f>
        <v>3.9333333333333331E-2</v>
      </c>
      <c r="F20" s="105">
        <v>1500</v>
      </c>
      <c r="G20" s="14">
        <v>1500</v>
      </c>
      <c r="I20" s="25"/>
    </row>
    <row r="21" spans="1:10" x14ac:dyDescent="0.2">
      <c r="A21" s="102" t="s">
        <v>338</v>
      </c>
      <c r="B21" s="103" t="s">
        <v>339</v>
      </c>
      <c r="C21" s="14">
        <f>VLOOKUP(A21,'[1]2013 WORKSHEET'!$A$1:$E$618,3,FALSE )</f>
        <v>4349</v>
      </c>
      <c r="D21" s="14">
        <f>VLOOKUP(A21,'[1]2012 Actuals'!$A$1:$L$1237,9,FALSE)</f>
        <v>4193.9399999999996</v>
      </c>
      <c r="E21" s="15">
        <f>+D21/C21</f>
        <v>0.96434582662681068</v>
      </c>
      <c r="F21" s="105">
        <f>+D21</f>
        <v>4193.9399999999996</v>
      </c>
      <c r="G21" s="14">
        <f>+F21*1.028</f>
        <v>4311.37032</v>
      </c>
      <c r="I21" s="18" t="s">
        <v>340</v>
      </c>
      <c r="J21" t="s">
        <v>341</v>
      </c>
    </row>
    <row r="22" spans="1:10" x14ac:dyDescent="0.2">
      <c r="A22" s="106" t="s">
        <v>342</v>
      </c>
      <c r="B22" s="107" t="s">
        <v>343</v>
      </c>
      <c r="C22" s="14">
        <f>VLOOKUP(A22,'[1]2013 WORKSHEET'!$A$1:$E$618,3,FALSE )</f>
        <v>2000</v>
      </c>
      <c r="D22" s="14">
        <f>VLOOKUP(A22,'[1]2012 Actuals'!$A$1:$L$1237,9,FALSE)</f>
        <v>1012.28</v>
      </c>
      <c r="E22" s="15">
        <f>+D22/C22</f>
        <v>0.50614000000000003</v>
      </c>
      <c r="F22" s="101">
        <f>+D22</f>
        <v>1012.28</v>
      </c>
      <c r="G22" s="20">
        <v>2000</v>
      </c>
      <c r="I22" s="18"/>
      <c r="J22" s="27"/>
    </row>
    <row r="23" spans="1:10" x14ac:dyDescent="0.2">
      <c r="A23" s="103" t="s">
        <v>344</v>
      </c>
      <c r="B23" s="103" t="s">
        <v>345</v>
      </c>
      <c r="C23" s="14">
        <f>VLOOKUP(A23,'[1]2013 WORKSHEET'!$A$1:$E$618,3,FALSE )</f>
        <v>9200</v>
      </c>
      <c r="D23" s="14">
        <f>VLOOKUP(A23,'[1]2012 Actuals'!$A$1:$L$1237,9,FALSE)</f>
        <v>3279.58</v>
      </c>
      <c r="E23" s="15">
        <f>+D23/C23</f>
        <v>0.35647608695652172</v>
      </c>
      <c r="F23" s="101">
        <f>+D23/9*3+D23</f>
        <v>4372.7733333333335</v>
      </c>
      <c r="G23" s="14">
        <v>8500</v>
      </c>
      <c r="I23" s="27"/>
    </row>
    <row r="24" spans="1:10" x14ac:dyDescent="0.2">
      <c r="A24" s="103"/>
      <c r="B24" s="103" t="s">
        <v>346</v>
      </c>
      <c r="C24" s="14">
        <v>3000</v>
      </c>
      <c r="D24" s="14">
        <v>0</v>
      </c>
      <c r="E24" s="15">
        <f>+D24/C24</f>
        <v>0</v>
      </c>
      <c r="F24" s="101">
        <v>2500</v>
      </c>
      <c r="G24" s="14">
        <v>0</v>
      </c>
      <c r="I24" s="108" t="s">
        <v>347</v>
      </c>
    </row>
    <row r="25" spans="1:10" ht="13.5" thickBot="1" x14ac:dyDescent="0.25">
      <c r="A25" s="17"/>
      <c r="B25" s="109" t="s">
        <v>348</v>
      </c>
      <c r="C25" s="90">
        <f>SUBTOTAL(109,C20:C24)</f>
        <v>20049</v>
      </c>
      <c r="D25" s="90">
        <f>SUBTOTAL(109,D20:D24)</f>
        <v>8544.7999999999993</v>
      </c>
      <c r="E25" s="90"/>
      <c r="F25" s="90">
        <f>SUM(F20:F24)</f>
        <v>13578.993333333332</v>
      </c>
      <c r="G25" s="90">
        <f>SUBTOTAL(109,G20:G24)</f>
        <v>16311.37032</v>
      </c>
    </row>
    <row r="26" spans="1:10" ht="13.5" thickTop="1" x14ac:dyDescent="0.2">
      <c r="I26" s="27"/>
    </row>
    <row r="27" spans="1:10" x14ac:dyDescent="0.2">
      <c r="B27" s="107"/>
      <c r="C27" s="27"/>
      <c r="F27" s="110"/>
      <c r="I27" s="27"/>
    </row>
    <row r="28" spans="1:10" x14ac:dyDescent="0.2">
      <c r="D28" s="27"/>
    </row>
    <row r="29" spans="1:10" x14ac:dyDescent="0.2">
      <c r="C29" s="27"/>
    </row>
    <row r="30" spans="1:10" x14ac:dyDescent="0.2">
      <c r="C30" s="27"/>
    </row>
    <row r="33" spans="1:1" x14ac:dyDescent="0.2">
      <c r="A33" s="111"/>
    </row>
  </sheetData>
  <mergeCells count="1">
    <mergeCell ref="E7:E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52"/>
  <sheetViews>
    <sheetView zoomScale="85" zoomScaleNormal="85" workbookViewId="0">
      <pane ySplit="8" topLeftCell="A9" activePane="bottomLeft" state="frozen"/>
      <selection pane="bottomLeft" activeCell="G46" sqref="G46"/>
    </sheetView>
  </sheetViews>
  <sheetFormatPr defaultRowHeight="12.75" x14ac:dyDescent="0.2"/>
  <cols>
    <col min="1" max="1" width="16" customWidth="1"/>
    <col min="2" max="2" width="46.7109375" customWidth="1"/>
    <col min="3" max="4" width="13.7109375" customWidth="1"/>
    <col min="5" max="5" width="7.42578125" customWidth="1"/>
    <col min="6" max="7" width="13.7109375" customWidth="1"/>
    <col min="8" max="8" width="1.140625" customWidth="1"/>
    <col min="9" max="9" width="30" customWidth="1"/>
    <col min="10" max="10" width="9.28515625" customWidth="1"/>
    <col min="11" max="11" width="13.42578125" bestFit="1" customWidth="1"/>
    <col min="12" max="12" width="10.5703125" bestFit="1" customWidth="1"/>
    <col min="13" max="13" width="10.28515625" bestFit="1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</row>
    <row r="2" spans="1:11" x14ac:dyDescent="0.2">
      <c r="A2" s="3"/>
      <c r="B2" s="4"/>
    </row>
    <row r="3" spans="1:11" x14ac:dyDescent="0.2">
      <c r="A3" s="1" t="s">
        <v>1</v>
      </c>
      <c r="B3" s="2"/>
      <c r="C3" s="2"/>
      <c r="D3" s="2"/>
      <c r="E3" s="2"/>
      <c r="F3" s="2"/>
      <c r="G3" s="2"/>
    </row>
    <row r="4" spans="1:11" ht="3" customHeight="1" x14ac:dyDescent="0.2">
      <c r="A4" s="3"/>
    </row>
    <row r="5" spans="1:11" x14ac:dyDescent="0.2">
      <c r="A5" s="1" t="s">
        <v>349</v>
      </c>
      <c r="B5" s="2"/>
      <c r="C5" s="2"/>
      <c r="D5" s="2"/>
      <c r="E5" s="2"/>
      <c r="F5" s="2"/>
      <c r="G5" s="2"/>
    </row>
    <row r="6" spans="1:11" x14ac:dyDescent="0.2">
      <c r="A6" s="3"/>
      <c r="B6" s="17" t="s">
        <v>3</v>
      </c>
      <c r="I6" s="7"/>
    </row>
    <row r="7" spans="1:11" ht="13.9" customHeight="1" x14ac:dyDescent="0.2">
      <c r="A7" s="3"/>
      <c r="C7" s="7">
        <v>2024</v>
      </c>
      <c r="D7" s="7">
        <v>2024</v>
      </c>
      <c r="E7" s="228" t="s">
        <v>5</v>
      </c>
      <c r="F7" s="7">
        <v>2024</v>
      </c>
      <c r="G7" s="7">
        <v>2025</v>
      </c>
      <c r="I7" s="7"/>
    </row>
    <row r="8" spans="1:11" ht="13.5" thickBot="1" x14ac:dyDescent="0.25">
      <c r="A8" s="8" t="s">
        <v>6</v>
      </c>
      <c r="B8" s="8" t="s">
        <v>7</v>
      </c>
      <c r="C8" s="9" t="s">
        <v>8</v>
      </c>
      <c r="D8" s="9" t="s">
        <v>9</v>
      </c>
      <c r="E8" s="229"/>
      <c r="F8" s="9" t="s">
        <v>350</v>
      </c>
      <c r="G8" s="9" t="s">
        <v>8</v>
      </c>
      <c r="I8" s="235" t="s">
        <v>11</v>
      </c>
      <c r="J8" s="236"/>
    </row>
    <row r="9" spans="1:11" x14ac:dyDescent="0.2">
      <c r="A9" s="97" t="s">
        <v>4</v>
      </c>
      <c r="B9" s="98"/>
      <c r="C9" s="99"/>
      <c r="D9" s="99"/>
      <c r="E9" s="99"/>
      <c r="F9" s="99"/>
      <c r="G9" s="99"/>
      <c r="I9" s="100"/>
      <c r="J9" s="100"/>
    </row>
    <row r="10" spans="1:11" x14ac:dyDescent="0.2">
      <c r="A10" s="12" t="s">
        <v>351</v>
      </c>
      <c r="B10" s="12" t="s">
        <v>352</v>
      </c>
      <c r="C10" s="14">
        <f>VLOOKUP(A10,'[1]2013 WORKSHEET'!$A$1:$E$618,3,FALSE )</f>
        <v>56234</v>
      </c>
      <c r="D10" s="14">
        <f>VLOOKUP(A10,'[1]2012 Actuals'!$A$1:$L$1237,9,FALSE)</f>
        <v>38162.800000000003</v>
      </c>
      <c r="E10" s="15">
        <f>+D10/C10</f>
        <v>0.6786428139559697</v>
      </c>
      <c r="F10" s="14">
        <f>+C10</f>
        <v>56234</v>
      </c>
      <c r="G10" s="20">
        <v>57946.57</v>
      </c>
      <c r="I10" s="112"/>
      <c r="J10" s="17"/>
    </row>
    <row r="11" spans="1:11" x14ac:dyDescent="0.2">
      <c r="A11" s="13" t="s">
        <v>353</v>
      </c>
      <c r="B11" s="13" t="s">
        <v>354</v>
      </c>
      <c r="C11" s="14">
        <f>VLOOKUP(A11,'[1]2013 WORKSHEET'!$A$1:$E$618,3,FALSE )</f>
        <v>13468</v>
      </c>
      <c r="D11" s="14">
        <f>VLOOKUP(A11,'[1]2012 Actuals'!$A$1:$L$1237,9,FALSE)</f>
        <v>6894.27</v>
      </c>
      <c r="E11" s="15">
        <f>+D11/C11</f>
        <v>0.51190005940005945</v>
      </c>
      <c r="F11" s="14">
        <f>+C11</f>
        <v>13468</v>
      </c>
      <c r="G11" s="14">
        <v>13930</v>
      </c>
      <c r="I11" s="48" t="s">
        <v>355</v>
      </c>
      <c r="J11" s="68"/>
      <c r="K11" s="27"/>
    </row>
    <row r="12" spans="1:11" x14ac:dyDescent="0.2">
      <c r="A12" s="12" t="s">
        <v>356</v>
      </c>
      <c r="B12" s="12" t="s">
        <v>357</v>
      </c>
      <c r="C12" s="14">
        <f>VLOOKUP(A12,'[1]2013 WORKSHEET'!$A$1:$E$618,3,FALSE )</f>
        <v>0</v>
      </c>
      <c r="D12" s="14">
        <f>VLOOKUP(A12,'[1]2012 Actuals'!$A$1:$L$1237,9,FALSE)</f>
        <v>0</v>
      </c>
      <c r="E12" s="15"/>
      <c r="F12" s="14"/>
      <c r="G12" s="14"/>
      <c r="I12" s="112"/>
      <c r="K12" s="113"/>
    </row>
    <row r="13" spans="1:11" x14ac:dyDescent="0.2">
      <c r="A13" s="12" t="s">
        <v>358</v>
      </c>
      <c r="B13" s="12" t="s">
        <v>359</v>
      </c>
      <c r="C13" s="14">
        <f>VLOOKUP(A13,'[1]2013 WORKSHEET'!$A$1:$E$618,3,FALSE )</f>
        <v>9110</v>
      </c>
      <c r="D13" s="20">
        <f>VLOOKUP(A13,'[1]2012 Actuals'!$A$1:$L$1237,9,FALSE)</f>
        <v>0</v>
      </c>
      <c r="E13" s="15">
        <f>+D13/C13</f>
        <v>0</v>
      </c>
      <c r="F13" s="14">
        <f>+C13</f>
        <v>9110</v>
      </c>
      <c r="G13" s="14">
        <v>9110</v>
      </c>
      <c r="I13" s="112"/>
      <c r="K13" s="113"/>
    </row>
    <row r="14" spans="1:11" ht="13.5" thickBot="1" x14ac:dyDescent="0.25">
      <c r="B14" s="50" t="s">
        <v>360</v>
      </c>
      <c r="C14" s="51">
        <f>SUBTOTAL(109,C10:C13)</f>
        <v>78812</v>
      </c>
      <c r="D14" s="51">
        <f>SUBTOTAL(109,D10:D13)</f>
        <v>45057.070000000007</v>
      </c>
      <c r="E14" s="51"/>
      <c r="F14" s="51">
        <f>SUM(F10:F13)</f>
        <v>78812</v>
      </c>
      <c r="G14" s="51">
        <f>SUBTOTAL(109,G10:G13)</f>
        <v>80986.570000000007</v>
      </c>
    </row>
    <row r="15" spans="1:11" ht="14.25" thickTop="1" thickBot="1" x14ac:dyDescent="0.25">
      <c r="B15" s="50" t="s">
        <v>361</v>
      </c>
      <c r="C15" s="52">
        <f>SUM(C44)</f>
        <v>78811.540000000023</v>
      </c>
      <c r="D15" s="52">
        <f>SUM(D44)</f>
        <v>47231.8</v>
      </c>
      <c r="E15" s="52"/>
      <c r="F15" s="52">
        <f>+F44</f>
        <v>77622.189999999988</v>
      </c>
      <c r="G15" s="52">
        <f>SUM(G44)</f>
        <v>80986.628026666673</v>
      </c>
      <c r="I15" s="27"/>
      <c r="K15" s="44"/>
    </row>
    <row r="16" spans="1:11" ht="14.25" thickTop="1" thickBot="1" x14ac:dyDescent="0.25">
      <c r="B16" s="114"/>
      <c r="C16" s="115"/>
      <c r="D16" s="115"/>
      <c r="E16" s="115"/>
      <c r="F16" s="115"/>
      <c r="G16" s="115"/>
      <c r="I16" s="27"/>
    </row>
    <row r="17" spans="1:12" ht="14.25" thickTop="1" thickBot="1" x14ac:dyDescent="0.25">
      <c r="B17" s="50" t="s">
        <v>131</v>
      </c>
      <c r="C17" s="52">
        <f>C15-C14</f>
        <v>-0.45999999997729901</v>
      </c>
      <c r="D17" s="52">
        <f>D15-D14</f>
        <v>2174.7299999999959</v>
      </c>
      <c r="E17" s="52"/>
      <c r="F17" s="52">
        <f>+F15-F14</f>
        <v>-1189.8100000000122</v>
      </c>
      <c r="G17" s="52">
        <f>G15-G14</f>
        <v>5.8026666665682569E-2</v>
      </c>
      <c r="I17" s="27"/>
      <c r="K17" s="44"/>
    </row>
    <row r="18" spans="1:12" ht="13.5" thickTop="1" x14ac:dyDescent="0.2">
      <c r="A18" s="3"/>
      <c r="B18" s="28"/>
      <c r="C18" s="28"/>
      <c r="D18" s="28"/>
      <c r="E18" s="28"/>
      <c r="F18" s="28"/>
      <c r="G18" s="28"/>
      <c r="I18" s="27"/>
    </row>
    <row r="19" spans="1:12" x14ac:dyDescent="0.2">
      <c r="A19" s="3" t="s">
        <v>133</v>
      </c>
      <c r="B19" s="28"/>
      <c r="C19" s="28"/>
      <c r="D19" s="28"/>
      <c r="E19" s="28"/>
      <c r="F19" s="28"/>
      <c r="G19" s="28"/>
    </row>
    <row r="20" spans="1:12" x14ac:dyDescent="0.2">
      <c r="A20" s="102"/>
      <c r="B20" s="102"/>
      <c r="C20" s="14"/>
      <c r="D20" s="14"/>
      <c r="E20" s="14"/>
      <c r="F20" s="14"/>
      <c r="G20" s="14"/>
      <c r="I20" s="17"/>
    </row>
    <row r="21" spans="1:12" hidden="1" x14ac:dyDescent="0.2">
      <c r="A21" s="13" t="s">
        <v>362</v>
      </c>
      <c r="B21" s="13" t="s">
        <v>363</v>
      </c>
      <c r="C21" s="14">
        <f>VLOOKUP(A21,'[1]2013 WORKSHEET'!$A$1:$E$618,3,FALSE )</f>
        <v>0</v>
      </c>
      <c r="D21" s="14">
        <f>VLOOKUP(A21,'[1]2012 Actuals'!$A$1:$L$1237,9,FALSE)</f>
        <v>0</v>
      </c>
      <c r="E21" s="15"/>
      <c r="F21" s="14"/>
      <c r="G21" s="14"/>
      <c r="I21" s="112"/>
    </row>
    <row r="22" spans="1:12" hidden="1" x14ac:dyDescent="0.2">
      <c r="A22" s="13" t="s">
        <v>364</v>
      </c>
      <c r="B22" s="13" t="s">
        <v>365</v>
      </c>
      <c r="C22" s="14">
        <f>VLOOKUP(A22,'[1]2013 WORKSHEET'!$A$1:$E$618,3,FALSE )</f>
        <v>0</v>
      </c>
      <c r="D22" s="14">
        <f>VLOOKUP(A22,'[1]2012 Actuals'!$A$1:$L$1237,9,FALSE)</f>
        <v>0</v>
      </c>
      <c r="E22" s="15"/>
      <c r="F22" s="14"/>
      <c r="G22" s="14"/>
      <c r="I22" s="112"/>
    </row>
    <row r="23" spans="1:12" hidden="1" x14ac:dyDescent="0.2">
      <c r="A23" s="13" t="s">
        <v>366</v>
      </c>
      <c r="B23" s="13" t="s">
        <v>367</v>
      </c>
      <c r="C23" s="14">
        <f>VLOOKUP(A23,'[1]2013 WORKSHEET'!$A$1:$E$618,3,FALSE )</f>
        <v>0</v>
      </c>
      <c r="D23" s="14">
        <f>VLOOKUP(A23,'[1]2012 Actuals'!$A$1:$L$1237,9,FALSE)</f>
        <v>0</v>
      </c>
      <c r="E23" s="15"/>
      <c r="F23" s="14"/>
      <c r="G23" s="14"/>
      <c r="I23" s="112"/>
    </row>
    <row r="24" spans="1:12" x14ac:dyDescent="0.2">
      <c r="A24" s="13" t="s">
        <v>368</v>
      </c>
      <c r="B24" s="13" t="s">
        <v>369</v>
      </c>
      <c r="C24" s="14">
        <f>VLOOKUP(A24,'[1]2013 WORKSHEET'!$A$1:$E$618,3,FALSE )</f>
        <v>9110</v>
      </c>
      <c r="D24" s="14">
        <f>VLOOKUP(A24,'[1]2012 Actuals'!$A$1:$L$1237,9,FALSE)</f>
        <v>0</v>
      </c>
      <c r="E24" s="15">
        <f>+D24/C24</f>
        <v>0</v>
      </c>
      <c r="F24" s="14">
        <f>+C24</f>
        <v>9110</v>
      </c>
      <c r="G24" s="16">
        <v>9110</v>
      </c>
      <c r="I24" s="112"/>
    </row>
    <row r="25" spans="1:12" hidden="1" x14ac:dyDescent="0.2">
      <c r="A25" s="13" t="s">
        <v>370</v>
      </c>
      <c r="B25" s="13" t="s">
        <v>371</v>
      </c>
      <c r="C25" s="14" t="s">
        <v>372</v>
      </c>
      <c r="D25" s="14">
        <f>VLOOKUP(A25,'[1]2012 Actuals'!$A$1:$L$1237,9,FALSE)</f>
        <v>0</v>
      </c>
      <c r="E25" s="15"/>
      <c r="F25" s="14"/>
      <c r="G25" s="16"/>
      <c r="I25" s="112"/>
    </row>
    <row r="26" spans="1:12" hidden="1" x14ac:dyDescent="0.2">
      <c r="A26" s="13" t="s">
        <v>373</v>
      </c>
      <c r="B26" s="13" t="s">
        <v>374</v>
      </c>
      <c r="C26" s="14">
        <f>VLOOKUP(A26,'[1]2013 WORKSHEET'!$A$1:$E$618,3,FALSE )</f>
        <v>0</v>
      </c>
      <c r="D26" s="20">
        <f>VLOOKUP(A26,'[1]2012 Actuals'!$A$1:$L$1237,9,FALSE)</f>
        <v>0</v>
      </c>
      <c r="E26" s="15"/>
      <c r="F26" s="14"/>
      <c r="G26" s="16"/>
      <c r="I26" s="112"/>
      <c r="K26" s="27"/>
    </row>
    <row r="27" spans="1:12" hidden="1" x14ac:dyDescent="0.2">
      <c r="A27" s="13" t="s">
        <v>375</v>
      </c>
      <c r="B27" s="13" t="s">
        <v>376</v>
      </c>
      <c r="C27" s="14">
        <f>VLOOKUP(A27,'[1]2013 WORKSHEET'!$A$1:$E$618,3,FALSE )</f>
        <v>0</v>
      </c>
      <c r="D27" s="14">
        <f>VLOOKUP(A27,'[1]2012 Actuals'!$A$1:$L$1237,9,FALSE)</f>
        <v>0</v>
      </c>
      <c r="E27" s="15"/>
      <c r="F27" s="14"/>
      <c r="G27" s="16"/>
      <c r="I27" s="112"/>
    </row>
    <row r="28" spans="1:12" x14ac:dyDescent="0.2">
      <c r="A28" s="13"/>
      <c r="B28" s="13" t="s">
        <v>377</v>
      </c>
      <c r="C28" s="14">
        <v>9003.09</v>
      </c>
      <c r="D28" s="14"/>
      <c r="E28" s="15">
        <f>+D28/C28</f>
        <v>0</v>
      </c>
      <c r="F28" s="14">
        <v>9003</v>
      </c>
      <c r="G28" s="23">
        <v>8256</v>
      </c>
      <c r="I28" s="112"/>
      <c r="K28" s="67"/>
    </row>
    <row r="29" spans="1:12" hidden="1" x14ac:dyDescent="0.2">
      <c r="A29" s="13" t="s">
        <v>378</v>
      </c>
      <c r="B29" s="13" t="s">
        <v>379</v>
      </c>
      <c r="C29" s="14"/>
      <c r="D29" s="14">
        <f>VLOOKUP(A29,'[1]2012 Actuals'!$A$1:$L$1237,9,FALSE)</f>
        <v>0</v>
      </c>
      <c r="E29" s="15"/>
      <c r="F29" s="14"/>
      <c r="G29" s="23"/>
      <c r="I29" s="112"/>
    </row>
    <row r="30" spans="1:12" x14ac:dyDescent="0.2">
      <c r="A30" s="12" t="s">
        <v>380</v>
      </c>
      <c r="B30" s="12" t="s">
        <v>381</v>
      </c>
      <c r="C30" s="14">
        <f>VLOOKUP(A30,'[1]2013 WORKSHEET'!$A$1:$E$618,3,FALSE )</f>
        <v>36514.400000000001</v>
      </c>
      <c r="D30" s="14">
        <f>VLOOKUP(A30,'[1]2012 Actuals'!$A$1:$L$1237,9,FALSE)</f>
        <v>27962.39</v>
      </c>
      <c r="E30" s="15">
        <f>+D30/C30</f>
        <v>0.76579075652345374</v>
      </c>
      <c r="F30" s="116">
        <f>+D30/9*3+D30</f>
        <v>37283.186666666668</v>
      </c>
      <c r="G30" s="16">
        <v>37533.599999999999</v>
      </c>
      <c r="I30" s="112"/>
      <c r="J30" s="68"/>
    </row>
    <row r="31" spans="1:12" x14ac:dyDescent="0.2">
      <c r="A31" s="12" t="s">
        <v>382</v>
      </c>
      <c r="B31" s="12" t="s">
        <v>383</v>
      </c>
      <c r="C31" s="14">
        <f>VLOOKUP(A31,'[1]2013 WORKSHEET'!$A$1:$E$618,3,FALSE )</f>
        <v>2119.66</v>
      </c>
      <c r="D31" s="14">
        <f>VLOOKUP(A31,'[1]2012 Actuals'!$A$1:$L$1237,9,FALSE)</f>
        <v>1591.02</v>
      </c>
      <c r="E31" s="15">
        <f t="shared" ref="E31:E42" si="0">+D31/C31</f>
        <v>0.75060151156317523</v>
      </c>
      <c r="F31" s="116">
        <f t="shared" ref="F31:F36" si="1">+D31/9*3+D31</f>
        <v>2121.36</v>
      </c>
      <c r="G31" s="16">
        <f t="shared" ref="G31:G36" si="2">+F31*1.028</f>
        <v>2180.7580800000001</v>
      </c>
      <c r="I31" s="117"/>
      <c r="J31" s="68"/>
      <c r="K31" s="27"/>
      <c r="L31" s="27"/>
    </row>
    <row r="32" spans="1:12" x14ac:dyDescent="0.2">
      <c r="A32" s="12" t="s">
        <v>384</v>
      </c>
      <c r="B32" s="12" t="s">
        <v>385</v>
      </c>
      <c r="C32" s="14">
        <f>VLOOKUP(A32,'[1]2013 WORKSHEET'!$A$1:$E$618,3,FALSE )</f>
        <v>708.83</v>
      </c>
      <c r="D32" s="14">
        <f>VLOOKUP(A32,'[1]2012 Actuals'!$A$1:$L$1237,9,FALSE)</f>
        <v>546.34</v>
      </c>
      <c r="E32" s="15">
        <f t="shared" si="0"/>
        <v>0.77076308846973185</v>
      </c>
      <c r="F32" s="116">
        <f t="shared" si="1"/>
        <v>728.45333333333338</v>
      </c>
      <c r="G32" s="16">
        <f t="shared" si="2"/>
        <v>748.85002666666674</v>
      </c>
      <c r="I32" s="118"/>
      <c r="J32" s="68"/>
    </row>
    <row r="33" spans="1:13" x14ac:dyDescent="0.2">
      <c r="A33" s="12" t="s">
        <v>386</v>
      </c>
      <c r="B33" s="12" t="s">
        <v>387</v>
      </c>
      <c r="C33" s="14">
        <f>VLOOKUP(A33,'[1]2013 WORKSHEET'!$A$1:$E$618,3,FALSE )</f>
        <v>730.93</v>
      </c>
      <c r="D33" s="14">
        <f>VLOOKUP(A33,'[1]2012 Actuals'!$A$1:$L$1237,9,FALSE)</f>
        <v>546.54999999999995</v>
      </c>
      <c r="E33" s="15">
        <f t="shared" si="0"/>
        <v>0.74774602219090747</v>
      </c>
      <c r="F33" s="116">
        <f t="shared" si="1"/>
        <v>728.73333333333335</v>
      </c>
      <c r="G33" s="16">
        <f t="shared" si="2"/>
        <v>749.1378666666667</v>
      </c>
      <c r="I33" s="117"/>
      <c r="J33" s="68"/>
      <c r="K33" s="44"/>
    </row>
    <row r="34" spans="1:13" x14ac:dyDescent="0.2">
      <c r="A34" s="12" t="s">
        <v>388</v>
      </c>
      <c r="B34" s="12" t="s">
        <v>389</v>
      </c>
      <c r="C34" s="14">
        <f>VLOOKUP(A34,'[1]2013 WORKSHEET'!$A$1:$E$618,3,FALSE )</f>
        <v>1162.1400000000001</v>
      </c>
      <c r="D34" s="14">
        <f>VLOOKUP(A34,'[1]2012 Actuals'!$A$1:$L$1237,9,FALSE)</f>
        <v>958.56</v>
      </c>
      <c r="E34" s="15">
        <f t="shared" si="0"/>
        <v>0.82482317104651748</v>
      </c>
      <c r="F34" s="116">
        <f t="shared" si="1"/>
        <v>1278.08</v>
      </c>
      <c r="G34" s="16">
        <f t="shared" si="2"/>
        <v>1313.8662400000001</v>
      </c>
      <c r="I34" s="119"/>
      <c r="J34" s="68"/>
      <c r="K34" s="27"/>
    </row>
    <row r="35" spans="1:13" x14ac:dyDescent="0.2">
      <c r="A35" s="12" t="s">
        <v>390</v>
      </c>
      <c r="B35" s="12" t="s">
        <v>391</v>
      </c>
      <c r="C35" s="14">
        <f>VLOOKUP(A35,'[1]2013 WORKSHEET'!$A$1:$E$618,3,FALSE )</f>
        <v>3510.72</v>
      </c>
      <c r="D35" s="14">
        <f>VLOOKUP(A35,'[1]2012 Actuals'!$A$1:$L$1237,9,FALSE)</f>
        <v>2704.3</v>
      </c>
      <c r="E35" s="15">
        <f t="shared" si="0"/>
        <v>0.77029783064442636</v>
      </c>
      <c r="F35" s="116">
        <f t="shared" si="1"/>
        <v>3605.7333333333336</v>
      </c>
      <c r="G35" s="16">
        <f t="shared" si="2"/>
        <v>3706.693866666667</v>
      </c>
      <c r="I35" s="112"/>
      <c r="J35" s="120"/>
    </row>
    <row r="36" spans="1:13" x14ac:dyDescent="0.2">
      <c r="A36" s="12" t="s">
        <v>392</v>
      </c>
      <c r="B36" s="12" t="s">
        <v>393</v>
      </c>
      <c r="C36" s="14">
        <f>VLOOKUP(A36,'[1]2013 WORKSHEET'!$A$1:$E$618,3,FALSE )</f>
        <v>2483.85</v>
      </c>
      <c r="D36" s="14">
        <f>VLOOKUP(A36,'[1]2012 Actuals'!$A$1:$L$1237,9,FALSE)</f>
        <v>2523.0100000000002</v>
      </c>
      <c r="E36" s="15">
        <f t="shared" si="0"/>
        <v>1.0157658473740363</v>
      </c>
      <c r="F36" s="116">
        <f t="shared" si="1"/>
        <v>3364.0133333333333</v>
      </c>
      <c r="G36" s="16">
        <f t="shared" si="2"/>
        <v>3458.2057066666666</v>
      </c>
      <c r="I36" s="112"/>
      <c r="J36" s="27"/>
    </row>
    <row r="37" spans="1:13" x14ac:dyDescent="0.2">
      <c r="A37" s="12" t="s">
        <v>394</v>
      </c>
      <c r="B37" s="12" t="s">
        <v>395</v>
      </c>
      <c r="C37" s="14">
        <f>VLOOKUP(A37,'[1]2013 WORKSHEET'!$A$1:$E$618,3,FALSE )</f>
        <v>9268</v>
      </c>
      <c r="D37" s="20">
        <f>VLOOKUP(A37,'[1]2012 Actuals'!$A$1:$L$1237,9,FALSE)</f>
        <v>8829.77</v>
      </c>
      <c r="E37" s="15">
        <f t="shared" si="0"/>
        <v>0.95271579628830394</v>
      </c>
      <c r="F37" s="14">
        <f t="shared" ref="F37:F42" si="3">+D37</f>
        <v>8829.77</v>
      </c>
      <c r="G37" s="16">
        <v>9632</v>
      </c>
      <c r="I37" s="112" t="s">
        <v>396</v>
      </c>
    </row>
    <row r="38" spans="1:13" x14ac:dyDescent="0.2">
      <c r="A38" s="12" t="s">
        <v>397</v>
      </c>
      <c r="B38" s="12" t="s">
        <v>398</v>
      </c>
      <c r="C38" s="14">
        <f>VLOOKUP(A38,'[1]2013 WORKSHEET'!$A$1:$E$618,3,FALSE )</f>
        <v>464.22</v>
      </c>
      <c r="D38" s="14">
        <f>VLOOKUP(A38,'[1]2012 Actuals'!$A$1:$L$1237,9,FALSE)</f>
        <v>461.29</v>
      </c>
      <c r="E38" s="15">
        <f t="shared" si="0"/>
        <v>0.99368833742622031</v>
      </c>
      <c r="F38" s="14">
        <f t="shared" si="3"/>
        <v>461.29</v>
      </c>
      <c r="G38" s="16">
        <f>+F38*1.028</f>
        <v>474.20612000000006</v>
      </c>
      <c r="I38" s="112"/>
    </row>
    <row r="39" spans="1:13" x14ac:dyDescent="0.2">
      <c r="A39" s="12" t="s">
        <v>399</v>
      </c>
      <c r="B39" s="12" t="s">
        <v>400</v>
      </c>
      <c r="C39" s="14">
        <f>VLOOKUP(A39,'[1]2013 WORKSHEET'!$A$1:$E$618,3,FALSE )</f>
        <v>209.36</v>
      </c>
      <c r="D39" s="14">
        <f>VLOOKUP(A39,'[1]2012 Actuals'!$A$1:$L$1237,9,FALSE)</f>
        <v>205.2</v>
      </c>
      <c r="E39" s="15">
        <f t="shared" si="0"/>
        <v>0.98012991975544506</v>
      </c>
      <c r="F39" s="14">
        <f t="shared" si="3"/>
        <v>205.2</v>
      </c>
      <c r="G39" s="16">
        <f>+F39*1.028</f>
        <v>210.94559999999998</v>
      </c>
      <c r="I39" s="121"/>
      <c r="J39" s="17"/>
      <c r="K39" s="83"/>
      <c r="L39" s="84"/>
      <c r="M39" s="44"/>
    </row>
    <row r="40" spans="1:13" x14ac:dyDescent="0.2">
      <c r="A40" s="12" t="s">
        <v>401</v>
      </c>
      <c r="B40" s="12" t="s">
        <v>402</v>
      </c>
      <c r="C40" s="14">
        <f>VLOOKUP(A40,'[1]2013 WORKSHEET'!$A$1:$E$618,3,FALSE )</f>
        <v>178.88</v>
      </c>
      <c r="D40" s="14">
        <f>VLOOKUP(A40,'[1]2012 Actuals'!$A$1:$L$1237,9,FALSE)</f>
        <v>172.15</v>
      </c>
      <c r="E40" s="15">
        <f t="shared" si="0"/>
        <v>0.96237701252236141</v>
      </c>
      <c r="F40" s="14">
        <f t="shared" si="3"/>
        <v>172.15</v>
      </c>
      <c r="G40" s="16">
        <f>+F40*1.028</f>
        <v>176.97020000000001</v>
      </c>
      <c r="I40" s="121"/>
      <c r="J40" s="17"/>
      <c r="K40" s="83"/>
      <c r="L40" s="84"/>
      <c r="M40" s="44"/>
    </row>
    <row r="41" spans="1:13" x14ac:dyDescent="0.2">
      <c r="A41" s="12" t="s">
        <v>403</v>
      </c>
      <c r="B41" s="12" t="s">
        <v>404</v>
      </c>
      <c r="C41" s="14">
        <f>VLOOKUP(A41,'[1]2013 WORKSHEET'!$A$1:$E$618,3,FALSE )</f>
        <v>284.45999999999998</v>
      </c>
      <c r="D41" s="14">
        <f>VLOOKUP(A41,'[1]2012 Actuals'!$A$1:$L$1237,9,FALSE)</f>
        <v>301.94</v>
      </c>
      <c r="E41" s="15">
        <f t="shared" si="0"/>
        <v>1.0614497644660059</v>
      </c>
      <c r="F41" s="14">
        <f t="shared" si="3"/>
        <v>301.94</v>
      </c>
      <c r="G41" s="16">
        <f>+F41*1.028</f>
        <v>310.39431999999999</v>
      </c>
      <c r="I41" s="112"/>
      <c r="J41" s="17"/>
      <c r="K41" s="83"/>
      <c r="L41" s="84"/>
      <c r="M41" s="67"/>
    </row>
    <row r="42" spans="1:13" x14ac:dyDescent="0.2">
      <c r="A42" s="12" t="s">
        <v>405</v>
      </c>
      <c r="B42" s="13" t="s">
        <v>406</v>
      </c>
      <c r="C42" s="14">
        <f>VLOOKUP(A42,'[1]2013 WORKSHEET'!$A$1:$E$618,3,FALSE )</f>
        <v>3063</v>
      </c>
      <c r="D42" s="14">
        <f>VLOOKUP(A42,'[1]2012 Actuals'!$A$1:$L$1237,9,FALSE)</f>
        <v>429.28</v>
      </c>
      <c r="E42" s="15">
        <f t="shared" si="0"/>
        <v>0.1401501795625204</v>
      </c>
      <c r="F42" s="14">
        <f t="shared" si="3"/>
        <v>429.28</v>
      </c>
      <c r="G42" s="16">
        <v>3125</v>
      </c>
      <c r="I42" s="112" t="s">
        <v>407</v>
      </c>
      <c r="J42" s="17"/>
      <c r="K42" s="83"/>
      <c r="L42" s="84"/>
      <c r="M42" s="44"/>
    </row>
    <row r="43" spans="1:13" x14ac:dyDescent="0.2">
      <c r="A43" s="12" t="s">
        <v>408</v>
      </c>
      <c r="B43" s="13" t="s">
        <v>409</v>
      </c>
      <c r="C43" s="14"/>
      <c r="D43" s="14">
        <f>VLOOKUP(A43,'[1]2012 Actuals'!$A$1:$L$1237,9,FALSE)</f>
        <v>0</v>
      </c>
      <c r="E43" s="15"/>
      <c r="F43" s="20"/>
      <c r="G43" s="16"/>
      <c r="I43" s="112"/>
      <c r="J43" s="17"/>
      <c r="K43" s="83"/>
      <c r="L43" s="84"/>
      <c r="M43" s="67"/>
    </row>
    <row r="44" spans="1:13" ht="13.5" thickBot="1" x14ac:dyDescent="0.25">
      <c r="A44" s="17"/>
      <c r="B44" s="109" t="s">
        <v>361</v>
      </c>
      <c r="C44" s="90">
        <f>SUBTOTAL(109,C20:C42)</f>
        <v>78811.540000000023</v>
      </c>
      <c r="D44" s="90">
        <f>SUBTOTAL(109,D21:D43)</f>
        <v>47231.8</v>
      </c>
      <c r="E44" s="90"/>
      <c r="F44" s="90">
        <f>SUM(F21:F43)</f>
        <v>77622.189999999988</v>
      </c>
      <c r="G44" s="90">
        <f>SUBTOTAL(109,G20:G42)</f>
        <v>80986.628026666673</v>
      </c>
      <c r="J44" s="17"/>
      <c r="K44" s="83"/>
      <c r="L44" s="84"/>
      <c r="M44" s="44"/>
    </row>
    <row r="45" spans="1:13" ht="13.5" thickTop="1" x14ac:dyDescent="0.2">
      <c r="K45" s="75"/>
      <c r="L45" s="67"/>
    </row>
    <row r="46" spans="1:13" x14ac:dyDescent="0.2">
      <c r="G46" s="67"/>
    </row>
    <row r="52" spans="11:12" x14ac:dyDescent="0.2">
      <c r="K52" s="67"/>
      <c r="L52" s="67"/>
    </row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selection activeCell="G16" sqref="G16"/>
    </sheetView>
  </sheetViews>
  <sheetFormatPr defaultRowHeight="12.75" x14ac:dyDescent="0.2"/>
  <cols>
    <col min="1" max="1" width="15.28515625" style="132" customWidth="1"/>
    <col min="2" max="2" width="33.42578125" style="132" customWidth="1"/>
    <col min="3" max="3" width="15" style="132" bestFit="1" customWidth="1"/>
    <col min="4" max="4" width="14.140625" style="132" customWidth="1"/>
    <col min="5" max="5" width="14" style="132" bestFit="1" customWidth="1"/>
    <col min="6" max="6" width="12.28515625" style="132" hidden="1" customWidth="1"/>
    <col min="7" max="7" width="12.7109375" style="132" customWidth="1"/>
    <col min="8" max="8" width="12.28515625" style="132" bestFit="1" customWidth="1"/>
    <col min="9" max="9" width="14" style="132" bestFit="1" customWidth="1"/>
    <col min="10" max="11" width="9.140625" style="132"/>
    <col min="12" max="12" width="11.42578125" style="132" customWidth="1"/>
    <col min="13" max="16384" width="9.140625" style="132"/>
  </cols>
  <sheetData>
    <row r="1" spans="1:13" x14ac:dyDescent="0.2">
      <c r="A1" s="130" t="s">
        <v>466</v>
      </c>
      <c r="B1" s="131"/>
    </row>
    <row r="2" spans="1:13" x14ac:dyDescent="0.2">
      <c r="A2" s="130"/>
      <c r="B2" s="131"/>
    </row>
    <row r="3" spans="1:13" x14ac:dyDescent="0.2">
      <c r="A3" s="130"/>
      <c r="B3" s="131"/>
    </row>
    <row r="4" spans="1:13" ht="15" x14ac:dyDescent="0.25">
      <c r="A4" s="134"/>
      <c r="B4" s="130"/>
      <c r="C4" s="135"/>
      <c r="D4" s="135"/>
      <c r="E4" s="135">
        <v>2024</v>
      </c>
      <c r="F4" s="135">
        <v>2016</v>
      </c>
      <c r="G4" s="135">
        <v>2025</v>
      </c>
      <c r="H4" s="135"/>
    </row>
    <row r="5" spans="1:13" x14ac:dyDescent="0.2">
      <c r="A5" s="130" t="s">
        <v>441</v>
      </c>
      <c r="B5" s="130"/>
      <c r="C5" s="136"/>
      <c r="D5" s="136"/>
      <c r="E5" s="136" t="s">
        <v>8</v>
      </c>
      <c r="F5" s="136" t="s">
        <v>442</v>
      </c>
      <c r="G5" s="136" t="s">
        <v>443</v>
      </c>
      <c r="H5" s="137"/>
    </row>
    <row r="6" spans="1:13" x14ac:dyDescent="0.2">
      <c r="A6" s="130" t="s">
        <v>4</v>
      </c>
      <c r="B6" s="131"/>
    </row>
    <row r="7" spans="1:13" x14ac:dyDescent="0.2">
      <c r="A7" s="131"/>
      <c r="B7" s="131" t="s">
        <v>467</v>
      </c>
      <c r="C7" s="138"/>
      <c r="D7" s="138"/>
      <c r="E7" s="138">
        <f>+'[1]Water Operations'!C10+'[1]Land Operations'!C10+'[1]Special Projects'!C11</f>
        <v>729225</v>
      </c>
      <c r="F7" s="138"/>
      <c r="G7" s="139">
        <f>+'[1]Water Operations'!G10+'[1]Land Operations'!G10+'[1]Special Projects'!G11</f>
        <v>773795</v>
      </c>
      <c r="H7" s="139"/>
      <c r="I7" s="139"/>
      <c r="K7" s="138"/>
    </row>
    <row r="8" spans="1:13" x14ac:dyDescent="0.2">
      <c r="A8" s="131"/>
      <c r="B8" s="131" t="s">
        <v>468</v>
      </c>
      <c r="C8" s="138"/>
      <c r="D8" s="138"/>
      <c r="E8" s="138">
        <v>24014</v>
      </c>
      <c r="F8" s="138"/>
      <c r="G8" s="139">
        <v>0</v>
      </c>
      <c r="H8" s="139"/>
      <c r="I8" s="139"/>
      <c r="K8" s="138"/>
    </row>
    <row r="9" spans="1:13" x14ac:dyDescent="0.2">
      <c r="A9" s="131"/>
      <c r="B9" s="140" t="s">
        <v>447</v>
      </c>
      <c r="C9" s="138"/>
      <c r="D9" s="138"/>
      <c r="E9" s="138"/>
      <c r="F9" s="138"/>
      <c r="G9" s="139">
        <f>+'[3]Water Operations'!G11</f>
        <v>0</v>
      </c>
      <c r="H9" s="139"/>
      <c r="I9" s="141"/>
      <c r="J9" s="138"/>
      <c r="K9" s="138"/>
    </row>
    <row r="10" spans="1:13" x14ac:dyDescent="0.2">
      <c r="A10" s="131"/>
      <c r="B10" s="131" t="s">
        <v>448</v>
      </c>
      <c r="C10" s="138"/>
      <c r="D10" s="138"/>
      <c r="E10" s="138">
        <f>+'[1]Land Operations'!C13</f>
        <v>2499</v>
      </c>
      <c r="F10" s="138"/>
      <c r="G10" s="138">
        <f>+'[1]Land Operations'!G13</f>
        <v>2499</v>
      </c>
      <c r="H10" s="138"/>
      <c r="J10" s="138"/>
      <c r="K10" s="138"/>
    </row>
    <row r="11" spans="1:13" x14ac:dyDescent="0.2">
      <c r="A11" s="130"/>
      <c r="B11" s="131" t="s">
        <v>16</v>
      </c>
      <c r="C11" s="138"/>
      <c r="D11" s="138"/>
      <c r="E11" s="138">
        <v>60267</v>
      </c>
      <c r="F11" s="138"/>
      <c r="G11" s="138">
        <f>+'[3]Water Operations'!G9</f>
        <v>60267</v>
      </c>
      <c r="H11" s="138"/>
    </row>
    <row r="12" spans="1:13" ht="11.25" hidden="1" customHeight="1" x14ac:dyDescent="0.2">
      <c r="A12" s="130"/>
      <c r="B12" s="131" t="s">
        <v>449</v>
      </c>
      <c r="C12" s="138"/>
      <c r="D12" s="138"/>
      <c r="E12" s="138"/>
      <c r="F12" s="138"/>
      <c r="G12" s="142"/>
      <c r="H12" s="142"/>
      <c r="I12" s="138"/>
      <c r="L12" s="143"/>
    </row>
    <row r="13" spans="1:13" ht="12.75" hidden="1" customHeight="1" x14ac:dyDescent="0.2">
      <c r="A13" s="130"/>
      <c r="B13" s="131" t="s">
        <v>450</v>
      </c>
      <c r="C13" s="138"/>
      <c r="D13" s="138"/>
      <c r="E13" s="138"/>
      <c r="F13" s="138"/>
      <c r="G13" s="144"/>
      <c r="H13" s="144"/>
      <c r="L13" s="145"/>
      <c r="M13" s="145"/>
    </row>
    <row r="14" spans="1:13" ht="12.75" hidden="1" customHeight="1" x14ac:dyDescent="0.2">
      <c r="A14" s="130"/>
      <c r="B14" s="131" t="s">
        <v>451</v>
      </c>
      <c r="C14" s="138"/>
      <c r="D14" s="138"/>
      <c r="E14" s="138"/>
      <c r="F14" s="138"/>
      <c r="G14" s="138"/>
      <c r="H14" s="138"/>
      <c r="L14" s="138"/>
      <c r="M14" s="146"/>
    </row>
    <row r="15" spans="1:13" x14ac:dyDescent="0.2">
      <c r="A15" s="130"/>
      <c r="B15" s="131" t="s">
        <v>452</v>
      </c>
      <c r="C15" s="138"/>
      <c r="D15" s="138"/>
      <c r="E15" s="142">
        <v>360980</v>
      </c>
      <c r="F15" s="138"/>
      <c r="G15" s="138">
        <v>313177.77</v>
      </c>
      <c r="I15" s="147"/>
      <c r="L15" s="138"/>
      <c r="M15" s="146"/>
    </row>
    <row r="16" spans="1:13" x14ac:dyDescent="0.2">
      <c r="A16" s="130"/>
      <c r="B16" s="131"/>
      <c r="C16" s="138"/>
      <c r="D16" s="138"/>
      <c r="E16" s="138"/>
      <c r="F16" s="138"/>
      <c r="G16" s="138"/>
      <c r="L16" s="138"/>
      <c r="M16" s="148"/>
    </row>
    <row r="17" spans="1:13" x14ac:dyDescent="0.2">
      <c r="A17" s="130"/>
      <c r="B17" s="149" t="s">
        <v>455</v>
      </c>
      <c r="C17" s="150"/>
      <c r="D17" s="150"/>
      <c r="E17" s="150">
        <f>SUM(E7:E16)</f>
        <v>1176985</v>
      </c>
      <c r="F17" s="150">
        <f>SUM(F7:F16)</f>
        <v>0</v>
      </c>
      <c r="G17" s="150">
        <f>SUM(G7:G16)</f>
        <v>1149738.77</v>
      </c>
      <c r="H17" s="151"/>
      <c r="I17" s="138"/>
    </row>
    <row r="18" spans="1:13" x14ac:dyDescent="0.2">
      <c r="A18" s="130"/>
      <c r="B18" s="130"/>
      <c r="C18" s="138"/>
      <c r="E18" s="138"/>
      <c r="F18" s="138"/>
      <c r="G18" s="138"/>
      <c r="H18" s="138"/>
    </row>
    <row r="19" spans="1:13" x14ac:dyDescent="0.2">
      <c r="A19" s="130" t="s">
        <v>456</v>
      </c>
      <c r="B19" s="130"/>
      <c r="C19" s="138"/>
      <c r="E19" s="138"/>
      <c r="F19" s="138"/>
      <c r="G19" s="138"/>
      <c r="H19" s="138"/>
      <c r="I19" s="143"/>
    </row>
    <row r="20" spans="1:13" x14ac:dyDescent="0.2">
      <c r="A20" s="130"/>
      <c r="B20" s="131"/>
      <c r="C20" s="138"/>
      <c r="E20" s="138"/>
      <c r="F20" s="138"/>
      <c r="G20" s="138"/>
      <c r="H20" s="138"/>
      <c r="I20" s="143"/>
    </row>
    <row r="21" spans="1:13" x14ac:dyDescent="0.2">
      <c r="A21" s="131"/>
      <c r="B21" s="131" t="s">
        <v>2</v>
      </c>
      <c r="C21" s="138"/>
      <c r="D21" s="138"/>
      <c r="E21" s="138">
        <f>+'[1]Water Operations'!C157</f>
        <v>1078123.02</v>
      </c>
      <c r="F21" s="138"/>
      <c r="G21" s="138">
        <f>+'[1]Water Operations'!G157</f>
        <v>1054440.8031066665</v>
      </c>
      <c r="H21" s="138"/>
      <c r="I21" s="138"/>
      <c r="L21" s="65"/>
    </row>
    <row r="22" spans="1:13" x14ac:dyDescent="0.2">
      <c r="A22" s="131"/>
      <c r="B22" s="131" t="s">
        <v>457</v>
      </c>
      <c r="C22" s="138"/>
      <c r="D22" s="138"/>
      <c r="E22" s="138">
        <f>+'[1]Land Operations'!C25</f>
        <v>20049</v>
      </c>
      <c r="F22" s="138"/>
      <c r="G22" s="138">
        <f>+'[1]Land Operations'!G25</f>
        <v>16311.37032</v>
      </c>
      <c r="H22" s="138"/>
      <c r="J22" s="144"/>
      <c r="L22" s="153"/>
    </row>
    <row r="23" spans="1:13" x14ac:dyDescent="0.2">
      <c r="A23" s="131"/>
      <c r="B23" s="140" t="s">
        <v>349</v>
      </c>
      <c r="C23" s="138"/>
      <c r="D23" s="138"/>
      <c r="E23" s="138">
        <f>+'[1]Special Projects'!C44</f>
        <v>78811.540000000023</v>
      </c>
      <c r="F23" s="138"/>
      <c r="G23" s="138">
        <f>+'[1]Special Projects'!G44</f>
        <v>80986.628026666673</v>
      </c>
      <c r="H23" s="138"/>
    </row>
    <row r="24" spans="1:13" x14ac:dyDescent="0.2">
      <c r="A24" s="131"/>
      <c r="B24" s="131"/>
      <c r="C24" s="138"/>
      <c r="D24" s="138"/>
      <c r="E24" s="138"/>
      <c r="F24" s="138"/>
      <c r="G24" s="138"/>
      <c r="H24" s="138"/>
    </row>
    <row r="25" spans="1:13" x14ac:dyDescent="0.2">
      <c r="A25" s="131"/>
      <c r="B25" s="149" t="s">
        <v>461</v>
      </c>
      <c r="C25" s="150"/>
      <c r="D25" s="150"/>
      <c r="E25" s="150">
        <f>SUM(E21:E24)</f>
        <v>1176983.56</v>
      </c>
      <c r="F25" s="150">
        <f>SUM(F21:F24)</f>
        <v>0</v>
      </c>
      <c r="G25" s="150">
        <f>SUM(G21:G24)</f>
        <v>1151738.8014533331</v>
      </c>
      <c r="H25" s="151"/>
      <c r="I25" s="65"/>
    </row>
    <row r="26" spans="1:13" x14ac:dyDescent="0.2">
      <c r="A26" s="131"/>
      <c r="B26" s="131"/>
      <c r="D26" s="225"/>
      <c r="E26" s="225"/>
      <c r="F26" s="154"/>
      <c r="G26" s="226"/>
      <c r="H26" s="227"/>
      <c r="I26" s="227"/>
    </row>
    <row r="27" spans="1:13" ht="15" x14ac:dyDescent="0.25">
      <c r="A27" s="134" t="s">
        <v>462</v>
      </c>
      <c r="B27" s="155"/>
      <c r="C27" s="156">
        <f>+B31-B30</f>
        <v>44570</v>
      </c>
      <c r="D27" s="142"/>
      <c r="E27" s="157"/>
      <c r="F27" s="157"/>
      <c r="G27" s="142"/>
      <c r="H27" s="142"/>
      <c r="I27" s="142"/>
    </row>
    <row r="28" spans="1:13" ht="15" x14ac:dyDescent="0.25">
      <c r="A28" s="134" t="s">
        <v>463</v>
      </c>
      <c r="B28" s="155"/>
      <c r="C28" s="158">
        <f>+C27/B30</f>
        <v>6.1119681854023104E-2</v>
      </c>
      <c r="D28" s="82"/>
      <c r="E28" s="157"/>
      <c r="F28" s="157"/>
      <c r="G28" s="142"/>
      <c r="H28" s="146"/>
      <c r="I28" s="142"/>
    </row>
    <row r="29" spans="1:13" x14ac:dyDescent="0.2">
      <c r="D29" s="146"/>
      <c r="E29" s="138"/>
      <c r="F29" s="138"/>
      <c r="G29" s="146"/>
      <c r="H29" s="146"/>
      <c r="I29" s="142"/>
    </row>
    <row r="30" spans="1:13" x14ac:dyDescent="0.2">
      <c r="A30" s="160">
        <v>2024</v>
      </c>
      <c r="B30" s="145">
        <f>+E7</f>
        <v>729225</v>
      </c>
      <c r="C30" s="161"/>
      <c r="D30" s="142"/>
      <c r="E30" s="138"/>
      <c r="F30" s="138"/>
      <c r="G30" s="142"/>
      <c r="H30" s="142"/>
      <c r="I30" s="142"/>
    </row>
    <row r="31" spans="1:13" x14ac:dyDescent="0.2">
      <c r="A31" s="160">
        <v>2025</v>
      </c>
      <c r="B31" s="145">
        <f>+G7+G9</f>
        <v>773795</v>
      </c>
      <c r="C31" s="145"/>
      <c r="F31" s="138"/>
      <c r="G31" s="138"/>
      <c r="H31" s="138"/>
      <c r="I31" s="142"/>
    </row>
    <row r="32" spans="1:13" x14ac:dyDescent="0.2">
      <c r="A32" s="146"/>
      <c r="B32" s="138"/>
      <c r="F32" s="138"/>
      <c r="G32" s="146"/>
      <c r="H32" s="146"/>
      <c r="I32" s="142"/>
      <c r="L32" s="162"/>
      <c r="M32" s="138"/>
    </row>
    <row r="33" spans="1:13" x14ac:dyDescent="0.2">
      <c r="D33" s="146"/>
      <c r="E33" s="138"/>
      <c r="F33" s="138"/>
      <c r="G33" s="163"/>
      <c r="H33" s="163"/>
      <c r="I33" s="142"/>
      <c r="L33" s="142"/>
      <c r="M33" s="82"/>
    </row>
    <row r="34" spans="1:13" x14ac:dyDescent="0.2">
      <c r="D34" s="160"/>
      <c r="E34" s="138"/>
      <c r="G34" s="160"/>
      <c r="H34" s="160"/>
      <c r="I34" s="145"/>
    </row>
    <row r="35" spans="1:13" ht="15" x14ac:dyDescent="0.25">
      <c r="A35" s="164"/>
      <c r="B35" s="165"/>
      <c r="C35" s="165"/>
      <c r="G35" s="143"/>
      <c r="H35" s="143"/>
    </row>
    <row r="36" spans="1:13" ht="15" x14ac:dyDescent="0.25">
      <c r="A36" s="164"/>
      <c r="B36" s="165"/>
      <c r="C36" s="157"/>
    </row>
    <row r="37" spans="1:13" ht="14.25" x14ac:dyDescent="0.2">
      <c r="A37" s="165"/>
      <c r="B37" s="165"/>
      <c r="C37" s="157"/>
    </row>
    <row r="38" spans="1:13" ht="14.25" x14ac:dyDescent="0.2">
      <c r="A38" s="166"/>
      <c r="B38" s="170"/>
      <c r="C38" s="170"/>
    </row>
    <row r="39" spans="1:13" ht="14.25" x14ac:dyDescent="0.2">
      <c r="A39" s="166"/>
      <c r="C39" s="170"/>
      <c r="F39" s="138"/>
      <c r="G39" s="143"/>
      <c r="H39" s="143"/>
      <c r="I39" s="171"/>
    </row>
    <row r="40" spans="1:13" ht="14.25" x14ac:dyDescent="0.2">
      <c r="A40" s="166"/>
      <c r="C40" s="170"/>
      <c r="I40" s="82"/>
      <c r="L40" s="138"/>
    </row>
    <row r="41" spans="1:13" ht="14.25" x14ac:dyDescent="0.2">
      <c r="A41" s="166"/>
      <c r="C41" s="82"/>
      <c r="E41" s="172"/>
      <c r="L41" s="82"/>
    </row>
    <row r="42" spans="1:13" ht="14.25" x14ac:dyDescent="0.2">
      <c r="A42" s="165"/>
      <c r="B42" s="165"/>
      <c r="C42" s="157"/>
    </row>
    <row r="43" spans="1:13" ht="14.25" x14ac:dyDescent="0.2">
      <c r="A43" s="165"/>
      <c r="B43" s="165"/>
      <c r="C43" s="157"/>
    </row>
    <row r="44" spans="1:13" ht="14.25" x14ac:dyDescent="0.2">
      <c r="A44" s="165"/>
      <c r="B44" s="165"/>
      <c r="C44" s="165"/>
    </row>
  </sheetData>
  <mergeCells count="2">
    <mergeCell ref="D26:E26"/>
    <mergeCell ref="G26:I26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51"/>
  <sheetViews>
    <sheetView zoomScaleNormal="100" workbookViewId="0">
      <pane ySplit="8" topLeftCell="A9" activePane="bottomLeft" state="frozen"/>
      <selection pane="bottomLeft" activeCell="H37" sqref="H37"/>
    </sheetView>
  </sheetViews>
  <sheetFormatPr defaultRowHeight="12.75" x14ac:dyDescent="0.2"/>
  <cols>
    <col min="1" max="1" width="12.85546875" customWidth="1"/>
    <col min="2" max="2" width="46.7109375" customWidth="1"/>
    <col min="3" max="6" width="13.7109375" customWidth="1"/>
    <col min="7" max="7" width="1.5703125" customWidth="1"/>
    <col min="8" max="8" width="32.85546875" customWidth="1"/>
    <col min="9" max="9" width="52.5703125" customWidth="1"/>
  </cols>
  <sheetData>
    <row r="1" spans="1:9" x14ac:dyDescent="0.2">
      <c r="A1" s="1" t="s">
        <v>0</v>
      </c>
      <c r="B1" s="2"/>
      <c r="C1" s="2"/>
      <c r="D1" s="2"/>
      <c r="E1" s="2"/>
      <c r="F1" s="2"/>
    </row>
    <row r="2" spans="1:9" x14ac:dyDescent="0.2">
      <c r="A2" s="3"/>
      <c r="B2" s="4"/>
    </row>
    <row r="3" spans="1:9" x14ac:dyDescent="0.2">
      <c r="A3" s="1" t="s">
        <v>319</v>
      </c>
      <c r="B3" s="2"/>
      <c r="C3" s="2"/>
      <c r="D3" s="2"/>
      <c r="E3" s="2"/>
      <c r="F3" s="2"/>
    </row>
    <row r="4" spans="1:9" ht="3" customHeight="1" x14ac:dyDescent="0.2">
      <c r="A4" s="3"/>
    </row>
    <row r="5" spans="1:9" x14ac:dyDescent="0.2">
      <c r="A5" s="1"/>
      <c r="B5" s="2" t="s">
        <v>410</v>
      </c>
      <c r="C5" s="2"/>
      <c r="D5" s="2"/>
      <c r="E5" s="2"/>
      <c r="F5" s="2"/>
    </row>
    <row r="6" spans="1:9" x14ac:dyDescent="0.2">
      <c r="A6" s="3"/>
      <c r="B6" s="17" t="s">
        <v>3</v>
      </c>
      <c r="H6" s="7" t="s">
        <v>321</v>
      </c>
    </row>
    <row r="7" spans="1:9" x14ac:dyDescent="0.2">
      <c r="A7" s="3"/>
      <c r="C7" s="7">
        <v>2024</v>
      </c>
      <c r="D7" s="7">
        <v>2024</v>
      </c>
      <c r="E7" s="7">
        <v>2024</v>
      </c>
      <c r="F7" s="7">
        <v>2025</v>
      </c>
      <c r="H7" s="7" t="s">
        <v>322</v>
      </c>
    </row>
    <row r="8" spans="1:9" ht="13.5" thickBot="1" x14ac:dyDescent="0.25">
      <c r="A8" s="8" t="s">
        <v>6</v>
      </c>
      <c r="B8" s="8" t="s">
        <v>7</v>
      </c>
      <c r="C8" s="9" t="s">
        <v>8</v>
      </c>
      <c r="D8" s="9" t="s">
        <v>134</v>
      </c>
      <c r="E8" s="9" t="s">
        <v>10</v>
      </c>
      <c r="F8" s="9" t="s">
        <v>8</v>
      </c>
      <c r="H8" s="96" t="s">
        <v>323</v>
      </c>
      <c r="I8" s="10" t="s">
        <v>11</v>
      </c>
    </row>
    <row r="9" spans="1:9" x14ac:dyDescent="0.2">
      <c r="A9" s="97" t="s">
        <v>4</v>
      </c>
      <c r="B9" s="98"/>
      <c r="C9" s="99"/>
      <c r="D9" s="99"/>
      <c r="E9" s="99"/>
      <c r="F9" s="99"/>
      <c r="H9" s="17" t="str">
        <f>IF(OR(F9&gt;=5000,F9&lt;=-5000),"COMMENT REQUIRED","")</f>
        <v/>
      </c>
      <c r="I9" s="100"/>
    </row>
    <row r="10" spans="1:9" x14ac:dyDescent="0.2">
      <c r="A10" s="12"/>
      <c r="B10" s="12"/>
      <c r="C10" s="122"/>
      <c r="D10" s="122"/>
      <c r="E10" s="122"/>
      <c r="F10" s="122"/>
      <c r="H10" s="18"/>
    </row>
    <row r="11" spans="1:9" x14ac:dyDescent="0.2">
      <c r="A11" s="13" t="s">
        <v>411</v>
      </c>
      <c r="B11" s="12" t="s">
        <v>412</v>
      </c>
      <c r="C11" s="14">
        <v>31901</v>
      </c>
      <c r="D11" s="20">
        <f>VLOOKUP(A11,'[1]2012 Actuals'!$A$1:$L$1237,9,FALSE)</f>
        <v>16330.12</v>
      </c>
      <c r="E11" s="14">
        <f>+C11</f>
        <v>31901</v>
      </c>
      <c r="F11" s="122">
        <v>17310</v>
      </c>
      <c r="H11" s="123"/>
    </row>
    <row r="12" spans="1:9" x14ac:dyDescent="0.2">
      <c r="A12" s="13"/>
      <c r="B12" s="12" t="s">
        <v>413</v>
      </c>
      <c r="C12" s="14">
        <v>34008</v>
      </c>
      <c r="D12" s="20">
        <v>17408.7</v>
      </c>
      <c r="E12" s="14">
        <f>+C12</f>
        <v>34008</v>
      </c>
      <c r="F12" s="122">
        <v>41207.99</v>
      </c>
      <c r="H12" s="123"/>
      <c r="I12" s="44"/>
    </row>
    <row r="13" spans="1:9" x14ac:dyDescent="0.2">
      <c r="A13" s="13"/>
      <c r="B13" s="12" t="s">
        <v>414</v>
      </c>
      <c r="C13" s="14">
        <v>25000</v>
      </c>
      <c r="D13" s="20">
        <v>12797.5</v>
      </c>
      <c r="E13" s="14">
        <f>+C13</f>
        <v>25000</v>
      </c>
      <c r="F13" s="122">
        <v>32500</v>
      </c>
      <c r="H13" s="123"/>
      <c r="I13" s="44"/>
    </row>
    <row r="14" spans="1:9" x14ac:dyDescent="0.2">
      <c r="A14" s="13"/>
      <c r="B14" s="13" t="s">
        <v>17</v>
      </c>
      <c r="C14" s="14"/>
      <c r="D14" s="14"/>
      <c r="E14" s="14"/>
      <c r="F14" s="122"/>
      <c r="H14" s="123"/>
    </row>
    <row r="15" spans="1:9" x14ac:dyDescent="0.2">
      <c r="A15" s="13" t="s">
        <v>31</v>
      </c>
      <c r="B15" s="13" t="s">
        <v>32</v>
      </c>
      <c r="C15" s="14">
        <f>VLOOKUP(A15,'[1]2013 WORKSHEET'!$A$1:$E$1236,3,FALSE)</f>
        <v>0</v>
      </c>
      <c r="D15" s="20">
        <f>VLOOKUP(A15,'[1]2012 Actuals'!$A$1:$L$1237,9,FALSE)</f>
        <v>12250</v>
      </c>
      <c r="E15" s="14">
        <f>+D15</f>
        <v>12250</v>
      </c>
      <c r="F15" s="122">
        <f>+F25/2</f>
        <v>9810</v>
      </c>
      <c r="H15" s="25" t="s">
        <v>415</v>
      </c>
      <c r="I15" s="27"/>
    </row>
    <row r="16" spans="1:9" x14ac:dyDescent="0.2">
      <c r="A16" s="13"/>
      <c r="B16" s="13" t="s">
        <v>416</v>
      </c>
      <c r="C16" s="14"/>
      <c r="D16" s="20">
        <v>59554.18</v>
      </c>
      <c r="E16" s="14">
        <f>+D16</f>
        <v>59554.18</v>
      </c>
      <c r="F16" s="122"/>
      <c r="H16" s="18" t="s">
        <v>417</v>
      </c>
      <c r="I16" s="27"/>
    </row>
    <row r="17" spans="1:9" x14ac:dyDescent="0.2">
      <c r="A17" s="13"/>
      <c r="B17" s="13" t="s">
        <v>418</v>
      </c>
      <c r="C17" s="14"/>
      <c r="D17" s="20"/>
      <c r="E17" s="14"/>
      <c r="F17" s="122"/>
      <c r="H17" s="18"/>
      <c r="I17" s="27"/>
    </row>
    <row r="18" spans="1:9" x14ac:dyDescent="0.2">
      <c r="A18" s="12" t="s">
        <v>34</v>
      </c>
      <c r="B18" s="26" t="s">
        <v>419</v>
      </c>
      <c r="C18" s="14">
        <f>VLOOKUP(A18,'[1]2013 WORKSHEET'!$A$1:$E$1236,3,FALSE)</f>
        <v>17149</v>
      </c>
      <c r="D18" s="14"/>
      <c r="E18" s="14"/>
      <c r="F18" s="122">
        <v>16500</v>
      </c>
      <c r="H18" s="18" t="s">
        <v>420</v>
      </c>
    </row>
    <row r="19" spans="1:9" ht="13.5" thickBot="1" x14ac:dyDescent="0.25">
      <c r="B19" s="50" t="s">
        <v>421</v>
      </c>
      <c r="C19" s="124">
        <f>SUBTOTAL(109,C10:C18)</f>
        <v>108058</v>
      </c>
      <c r="D19" s="124">
        <f>SUM(D11:D18)</f>
        <v>118340.5</v>
      </c>
      <c r="E19" s="124">
        <f>SUM(E11:E18)</f>
        <v>162713.18</v>
      </c>
      <c r="F19" s="124">
        <f>SUM(F11:F18)</f>
        <v>117327.98999999999</v>
      </c>
      <c r="H19" s="27"/>
    </row>
    <row r="20" spans="1:9" ht="14.25" thickTop="1" thickBot="1" x14ac:dyDescent="0.25">
      <c r="B20" s="50" t="s">
        <v>422</v>
      </c>
      <c r="C20" s="125">
        <f>SUM(C37)</f>
        <v>108058</v>
      </c>
      <c r="D20" s="125">
        <f>SUM(D37)</f>
        <v>97613.41</v>
      </c>
      <c r="E20" s="125">
        <f>+E37</f>
        <v>121819.35</v>
      </c>
      <c r="F20" s="125">
        <f>SUM(F37)</f>
        <v>117327.98999999999</v>
      </c>
      <c r="H20" s="27"/>
    </row>
    <row r="21" spans="1:9" ht="14.25" thickTop="1" thickBot="1" x14ac:dyDescent="0.25">
      <c r="B21" s="114"/>
      <c r="C21" s="126"/>
      <c r="D21" s="126"/>
      <c r="E21" s="126"/>
      <c r="F21" s="126"/>
    </row>
    <row r="22" spans="1:9" ht="13.5" thickTop="1" x14ac:dyDescent="0.2">
      <c r="A22" s="3"/>
      <c r="B22" s="127"/>
      <c r="C22" s="127"/>
      <c r="D22" s="127"/>
      <c r="E22" s="127"/>
      <c r="F22" s="127"/>
    </row>
    <row r="23" spans="1:9" x14ac:dyDescent="0.2">
      <c r="A23" s="3" t="s">
        <v>423</v>
      </c>
      <c r="B23" s="127"/>
      <c r="C23" s="127"/>
      <c r="D23" s="127"/>
      <c r="E23" s="127"/>
      <c r="F23" s="127"/>
    </row>
    <row r="24" spans="1:9" hidden="1" x14ac:dyDescent="0.2">
      <c r="A24" s="12"/>
      <c r="B24" s="12" t="s">
        <v>424</v>
      </c>
      <c r="C24" s="122"/>
      <c r="D24" s="14"/>
      <c r="E24" s="14"/>
      <c r="F24" s="122"/>
      <c r="H24" s="18"/>
    </row>
    <row r="25" spans="1:9" x14ac:dyDescent="0.2">
      <c r="A25" s="12" t="s">
        <v>425</v>
      </c>
      <c r="B25" s="12" t="s">
        <v>426</v>
      </c>
      <c r="C25" s="122"/>
      <c r="D25" s="20"/>
      <c r="E25" s="14"/>
      <c r="F25" s="122">
        <v>19620</v>
      </c>
      <c r="H25" s="18"/>
    </row>
    <row r="26" spans="1:9" x14ac:dyDescent="0.2">
      <c r="A26" s="12"/>
      <c r="B26" s="12" t="s">
        <v>427</v>
      </c>
      <c r="C26" s="122">
        <v>34008</v>
      </c>
      <c r="D26" s="14">
        <v>17409</v>
      </c>
      <c r="E26" s="14">
        <f>+C26</f>
        <v>34008</v>
      </c>
      <c r="F26" s="128">
        <v>41207.99</v>
      </c>
      <c r="H26" s="17"/>
    </row>
    <row r="27" spans="1:9" x14ac:dyDescent="0.2">
      <c r="A27" s="12"/>
      <c r="B27" s="12" t="s">
        <v>428</v>
      </c>
      <c r="C27" s="122">
        <v>25000</v>
      </c>
      <c r="D27" s="14">
        <v>12798</v>
      </c>
      <c r="E27" s="14">
        <f>+C27</f>
        <v>25000</v>
      </c>
      <c r="F27" s="128">
        <f>+F13</f>
        <v>32500</v>
      </c>
      <c r="H27" s="18"/>
    </row>
    <row r="28" spans="1:9" x14ac:dyDescent="0.2">
      <c r="A28" s="12"/>
      <c r="B28" s="12" t="s">
        <v>429</v>
      </c>
      <c r="C28" s="122"/>
      <c r="D28" s="14">
        <v>48845.06</v>
      </c>
      <c r="E28" s="14"/>
      <c r="F28" s="128"/>
      <c r="H28" s="17"/>
    </row>
    <row r="29" spans="1:9" x14ac:dyDescent="0.2">
      <c r="A29" s="12"/>
      <c r="B29" s="12" t="s">
        <v>430</v>
      </c>
      <c r="C29" s="122"/>
      <c r="D29" s="14"/>
      <c r="E29" s="14"/>
      <c r="F29" s="128"/>
      <c r="H29" s="17"/>
    </row>
    <row r="30" spans="1:9" x14ac:dyDescent="0.2">
      <c r="A30" s="12"/>
      <c r="B30" s="26" t="s">
        <v>431</v>
      </c>
      <c r="C30" s="128">
        <v>3000</v>
      </c>
      <c r="D30" s="14">
        <v>0</v>
      </c>
      <c r="E30" s="14">
        <v>2000</v>
      </c>
      <c r="F30" s="122">
        <v>2000</v>
      </c>
      <c r="H30" s="18"/>
    </row>
    <row r="31" spans="1:9" x14ac:dyDescent="0.2">
      <c r="A31" s="12"/>
      <c r="B31" s="26" t="s">
        <v>432</v>
      </c>
      <c r="C31" s="122"/>
      <c r="D31" s="20">
        <v>13693.49</v>
      </c>
      <c r="E31" s="20">
        <f>+D31</f>
        <v>13693.49</v>
      </c>
      <c r="F31" s="122"/>
      <c r="H31" s="18"/>
      <c r="I31" s="27"/>
    </row>
    <row r="32" spans="1:9" x14ac:dyDescent="0.2">
      <c r="A32" s="12"/>
      <c r="B32" s="26" t="s">
        <v>433</v>
      </c>
      <c r="C32" s="122"/>
      <c r="D32" s="20"/>
      <c r="E32" s="20"/>
      <c r="F32" s="122"/>
      <c r="H32" s="18"/>
    </row>
    <row r="33" spans="1:9" x14ac:dyDescent="0.2">
      <c r="A33" s="12"/>
      <c r="B33" s="26" t="s">
        <v>434</v>
      </c>
      <c r="C33" s="122">
        <v>3800</v>
      </c>
      <c r="D33" s="14">
        <v>4358.8599999999997</v>
      </c>
      <c r="E33" s="14">
        <f>+D33</f>
        <v>4358.8599999999997</v>
      </c>
      <c r="F33" s="122"/>
      <c r="H33" s="18"/>
    </row>
    <row r="34" spans="1:9" x14ac:dyDescent="0.2">
      <c r="A34" s="12"/>
      <c r="B34" s="26" t="s">
        <v>435</v>
      </c>
      <c r="C34" s="122"/>
      <c r="D34" s="14"/>
      <c r="E34" s="14"/>
      <c r="F34" s="122">
        <v>5500</v>
      </c>
      <c r="H34" s="18" t="s">
        <v>436</v>
      </c>
    </row>
    <row r="35" spans="1:9" x14ac:dyDescent="0.2">
      <c r="A35" s="12"/>
      <c r="B35" s="26" t="s">
        <v>437</v>
      </c>
      <c r="C35" s="122">
        <v>42250</v>
      </c>
      <c r="D35" s="14">
        <v>509</v>
      </c>
      <c r="E35" s="14">
        <f>+D35+C35</f>
        <v>42759</v>
      </c>
      <c r="F35" s="128">
        <v>16500</v>
      </c>
      <c r="H35" s="18" t="s">
        <v>438</v>
      </c>
    </row>
    <row r="36" spans="1:9" hidden="1" x14ac:dyDescent="0.2">
      <c r="A36" s="12" t="s">
        <v>439</v>
      </c>
      <c r="B36" s="26" t="s">
        <v>440</v>
      </c>
      <c r="C36" s="122">
        <v>0</v>
      </c>
      <c r="D36" s="14">
        <f>VLOOKUP(A36,'[1]2012 Actuals'!$A$1:$L$1237,9,FALSE)</f>
        <v>0</v>
      </c>
      <c r="E36" s="14">
        <v>0</v>
      </c>
      <c r="F36" s="127"/>
      <c r="H36" s="18"/>
      <c r="I36" s="27"/>
    </row>
    <row r="37" spans="1:9" ht="13.5" thickBot="1" x14ac:dyDescent="0.25">
      <c r="A37" s="17"/>
      <c r="B37" s="109" t="s">
        <v>422</v>
      </c>
      <c r="C37" s="129">
        <f>SUBTOTAL(109,C24:C36)</f>
        <v>108058</v>
      </c>
      <c r="D37" s="129">
        <f>SUBTOTAL(109,D24:D36)</f>
        <v>97613.41</v>
      </c>
      <c r="E37" s="129">
        <f>SUM(E24:E36)</f>
        <v>121819.35</v>
      </c>
      <c r="F37" s="129">
        <f>SUBTOTAL(109,F24:F36)</f>
        <v>117327.98999999999</v>
      </c>
      <c r="H37" s="27"/>
      <c r="I37" s="27"/>
    </row>
    <row r="38" spans="1:9" ht="13.5" thickTop="1" x14ac:dyDescent="0.2">
      <c r="H38" s="27"/>
    </row>
    <row r="39" spans="1:9" x14ac:dyDescent="0.2">
      <c r="C39" s="27"/>
      <c r="H39" s="18"/>
    </row>
    <row r="40" spans="1:9" x14ac:dyDescent="0.2">
      <c r="C40" s="27"/>
      <c r="F40" s="27"/>
      <c r="H40" s="27"/>
      <c r="I40" s="17"/>
    </row>
    <row r="41" spans="1:9" x14ac:dyDescent="0.2">
      <c r="C41" s="27"/>
    </row>
    <row r="51" spans="8:8" x14ac:dyDescent="0.2">
      <c r="H51" s="27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D38" sqref="D38"/>
    </sheetView>
  </sheetViews>
  <sheetFormatPr defaultRowHeight="12.75" x14ac:dyDescent="0.2"/>
  <cols>
    <col min="1" max="1" width="15.28515625" style="132" customWidth="1"/>
    <col min="2" max="2" width="33.42578125" style="132" customWidth="1"/>
    <col min="3" max="3" width="15" style="132" bestFit="1" customWidth="1"/>
    <col min="4" max="4" width="14.140625" style="132" customWidth="1"/>
    <col min="5" max="5" width="14" style="132" bestFit="1" customWidth="1"/>
    <col min="6" max="6" width="12.28515625" style="132" hidden="1" customWidth="1"/>
    <col min="7" max="7" width="12.7109375" style="132" customWidth="1"/>
    <col min="8" max="8" width="11.85546875" style="132" customWidth="1"/>
    <col min="9" max="10" width="9.140625" style="132"/>
    <col min="11" max="11" width="11.42578125" style="132" customWidth="1"/>
    <col min="12" max="16384" width="9.140625" style="132"/>
  </cols>
  <sheetData>
    <row r="1" spans="1:12" x14ac:dyDescent="0.2">
      <c r="A1" s="130" t="s">
        <v>469</v>
      </c>
      <c r="B1" s="131"/>
    </row>
    <row r="2" spans="1:12" x14ac:dyDescent="0.2">
      <c r="A2" s="130"/>
      <c r="B2" s="131"/>
    </row>
    <row r="3" spans="1:12" x14ac:dyDescent="0.2">
      <c r="A3" s="130"/>
      <c r="B3" s="131"/>
    </row>
    <row r="4" spans="1:12" ht="15" x14ac:dyDescent="0.25">
      <c r="A4" s="134"/>
      <c r="B4" s="130"/>
      <c r="C4" s="135"/>
      <c r="D4" s="135"/>
      <c r="E4" s="135">
        <v>2024</v>
      </c>
      <c r="F4" s="135">
        <v>2016</v>
      </c>
      <c r="G4" s="135">
        <v>2025</v>
      </c>
    </row>
    <row r="5" spans="1:12" x14ac:dyDescent="0.2">
      <c r="A5" s="130" t="s">
        <v>441</v>
      </c>
      <c r="B5" s="130"/>
      <c r="C5" s="136"/>
      <c r="D5" s="136"/>
      <c r="E5" s="136" t="s">
        <v>8</v>
      </c>
      <c r="F5" s="136" t="s">
        <v>442</v>
      </c>
      <c r="G5" s="136" t="s">
        <v>443</v>
      </c>
    </row>
    <row r="6" spans="1:12" x14ac:dyDescent="0.2">
      <c r="A6" s="130" t="s">
        <v>4</v>
      </c>
      <c r="B6" s="131"/>
    </row>
    <row r="7" spans="1:12" x14ac:dyDescent="0.2">
      <c r="A7" s="131"/>
      <c r="B7" s="131" t="s">
        <v>467</v>
      </c>
      <c r="C7" s="138"/>
      <c r="D7" s="138"/>
      <c r="E7" s="138">
        <v>90909</v>
      </c>
      <c r="F7" s="138"/>
      <c r="G7" s="138">
        <f>+'[1]capital '!F11+'[1]capital '!F12+'[1]capital '!F13</f>
        <v>91017.989999999991</v>
      </c>
    </row>
    <row r="8" spans="1:12" x14ac:dyDescent="0.2">
      <c r="A8" s="130"/>
      <c r="B8" s="131" t="s">
        <v>470</v>
      </c>
      <c r="C8" s="138"/>
      <c r="D8" s="138"/>
      <c r="E8" s="138">
        <f>+'[1]capital '!C15</f>
        <v>0</v>
      </c>
      <c r="F8" s="138"/>
      <c r="G8" s="138">
        <f>+'[1]capital '!F15</f>
        <v>9810</v>
      </c>
    </row>
    <row r="9" spans="1:12" x14ac:dyDescent="0.2">
      <c r="A9" s="130"/>
      <c r="B9" s="131" t="s">
        <v>471</v>
      </c>
      <c r="C9" s="138"/>
      <c r="D9" s="138"/>
      <c r="E9" s="138">
        <f>+'[1]capital '!C16+'[1]capital '!C17</f>
        <v>0</v>
      </c>
      <c r="F9" s="138"/>
      <c r="G9" s="138">
        <v>0</v>
      </c>
    </row>
    <row r="10" spans="1:12" x14ac:dyDescent="0.2">
      <c r="A10" s="130"/>
      <c r="B10" s="131" t="s">
        <v>17</v>
      </c>
      <c r="C10" s="138"/>
      <c r="D10" s="138"/>
      <c r="E10" s="138">
        <f>+'[1]capital '!C18+'[1]capital '!C14</f>
        <v>17149</v>
      </c>
      <c r="F10" s="138"/>
      <c r="G10" s="138">
        <f>+'[1]capital '!F18</f>
        <v>16500</v>
      </c>
      <c r="K10" s="138"/>
      <c r="L10" s="146"/>
    </row>
    <row r="11" spans="1:12" x14ac:dyDescent="0.2">
      <c r="A11" s="130"/>
      <c r="B11" s="131" t="s">
        <v>452</v>
      </c>
      <c r="C11" s="138"/>
      <c r="D11" s="138"/>
      <c r="E11" s="138"/>
      <c r="F11" s="138"/>
      <c r="G11" s="138"/>
      <c r="K11" s="138"/>
      <c r="L11" s="146"/>
    </row>
    <row r="12" spans="1:12" x14ac:dyDescent="0.2">
      <c r="A12" s="130"/>
      <c r="B12" s="149" t="s">
        <v>455</v>
      </c>
      <c r="C12" s="150"/>
      <c r="D12" s="150"/>
      <c r="E12" s="150">
        <f>SUM(E7:E11)</f>
        <v>108058</v>
      </c>
      <c r="F12" s="150">
        <f>SUM(F7:F11)</f>
        <v>0</v>
      </c>
      <c r="G12" s="150">
        <f>SUM(G7:G11)</f>
        <v>117327.98999999999</v>
      </c>
      <c r="H12" s="138"/>
    </row>
    <row r="13" spans="1:12" x14ac:dyDescent="0.2">
      <c r="A13" s="130"/>
      <c r="B13" s="130"/>
      <c r="C13" s="138"/>
      <c r="E13" s="138"/>
      <c r="F13" s="138"/>
      <c r="G13" s="138"/>
    </row>
    <row r="14" spans="1:12" x14ac:dyDescent="0.2">
      <c r="A14" s="130" t="s">
        <v>456</v>
      </c>
      <c r="B14" s="130"/>
      <c r="C14" s="138"/>
      <c r="E14" s="138"/>
      <c r="F14" s="138"/>
      <c r="G14" s="138"/>
    </row>
    <row r="15" spans="1:12" x14ac:dyDescent="0.2">
      <c r="A15" s="131"/>
      <c r="B15" s="131" t="s">
        <v>472</v>
      </c>
      <c r="C15" s="138"/>
      <c r="D15" s="138"/>
      <c r="E15" s="138">
        <f>+'[1]capital '!C27</f>
        <v>25000</v>
      </c>
      <c r="F15" s="138"/>
      <c r="G15" s="138">
        <f>+'[1]capital '!F27</f>
        <v>32500</v>
      </c>
    </row>
    <row r="16" spans="1:12" x14ac:dyDescent="0.2">
      <c r="A16" s="131"/>
      <c r="B16" s="131" t="s">
        <v>473</v>
      </c>
      <c r="C16" s="138"/>
      <c r="D16" s="138"/>
      <c r="E16" s="138">
        <f>+'[1]capital '!C26</f>
        <v>34008</v>
      </c>
      <c r="F16" s="138"/>
      <c r="G16" s="138">
        <f>+'[1]capital '!F26</f>
        <v>41207.99</v>
      </c>
    </row>
    <row r="17" spans="1:12" x14ac:dyDescent="0.2">
      <c r="A17" s="131"/>
      <c r="B17" s="131"/>
      <c r="C17" s="138"/>
      <c r="D17" s="138"/>
      <c r="E17" s="138">
        <v>0</v>
      </c>
      <c r="F17" s="138"/>
      <c r="G17" s="138">
        <v>0</v>
      </c>
    </row>
    <row r="18" spans="1:12" x14ac:dyDescent="0.2">
      <c r="A18" s="131"/>
      <c r="B18" s="131" t="s">
        <v>474</v>
      </c>
      <c r="C18" s="138"/>
      <c r="D18" s="138"/>
      <c r="E18" s="138">
        <f>+'[1]capital '!C28+'[1]capital '!C29</f>
        <v>0</v>
      </c>
      <c r="F18" s="138"/>
      <c r="G18" s="138">
        <f>+'[1]capital '!F25</f>
        <v>19620</v>
      </c>
      <c r="H18" s="146" t="s">
        <v>475</v>
      </c>
    </row>
    <row r="19" spans="1:12" x14ac:dyDescent="0.2">
      <c r="A19" s="131"/>
      <c r="B19" s="131" t="s">
        <v>476</v>
      </c>
      <c r="C19" s="138"/>
      <c r="D19" s="138"/>
      <c r="E19" s="138">
        <v>46050</v>
      </c>
      <c r="F19" s="138"/>
      <c r="G19" s="138">
        <f>+'[1]capital '!F35+'[1]capital '!F33</f>
        <v>16500</v>
      </c>
      <c r="H19" s="146"/>
    </row>
    <row r="20" spans="1:12" x14ac:dyDescent="0.2">
      <c r="A20" s="131"/>
      <c r="B20" s="131" t="s">
        <v>477</v>
      </c>
      <c r="C20" s="138"/>
      <c r="D20" s="138"/>
      <c r="E20" s="138">
        <f>+'[1]capital '!C31+'[1]capital '!C32</f>
        <v>0</v>
      </c>
      <c r="F20" s="138"/>
      <c r="G20" s="138">
        <v>0</v>
      </c>
      <c r="H20" s="146"/>
    </row>
    <row r="21" spans="1:12" x14ac:dyDescent="0.2">
      <c r="A21" s="131"/>
      <c r="B21" s="131" t="s">
        <v>435</v>
      </c>
      <c r="C21" s="138"/>
      <c r="D21" s="138"/>
      <c r="E21" s="138"/>
      <c r="F21" s="138"/>
      <c r="G21" s="138">
        <f>+'[1]capital '!F34</f>
        <v>5500</v>
      </c>
      <c r="H21" s="146"/>
    </row>
    <row r="22" spans="1:12" x14ac:dyDescent="0.2">
      <c r="A22" s="131"/>
      <c r="B22" s="131" t="s">
        <v>478</v>
      </c>
      <c r="C22" s="138"/>
      <c r="D22" s="138"/>
      <c r="E22" s="138">
        <v>3000</v>
      </c>
      <c r="F22" s="138"/>
      <c r="G22" s="138">
        <v>2000</v>
      </c>
      <c r="H22" s="146"/>
    </row>
    <row r="23" spans="1:12" ht="12.75" hidden="1" customHeight="1" x14ac:dyDescent="0.2">
      <c r="A23" s="131"/>
      <c r="B23" s="131" t="s">
        <v>479</v>
      </c>
      <c r="C23" s="138"/>
      <c r="D23" s="138"/>
      <c r="E23" s="138"/>
      <c r="F23" s="138"/>
      <c r="G23" s="138"/>
    </row>
    <row r="24" spans="1:12" ht="12.75" hidden="1" customHeight="1" x14ac:dyDescent="0.2">
      <c r="A24" s="131"/>
      <c r="B24" s="131" t="s">
        <v>480</v>
      </c>
      <c r="C24" s="138"/>
      <c r="D24" s="138"/>
      <c r="E24" s="138"/>
      <c r="F24" s="138"/>
      <c r="G24" s="138"/>
      <c r="J24" s="138"/>
    </row>
    <row r="25" spans="1:12" x14ac:dyDescent="0.2">
      <c r="A25" s="131"/>
      <c r="B25" s="149" t="s">
        <v>461</v>
      </c>
      <c r="C25" s="150"/>
      <c r="D25" s="150"/>
      <c r="E25" s="150">
        <f>SUM(E15:E24)</f>
        <v>108058</v>
      </c>
      <c r="F25" s="150">
        <f>SUM(F15:F24)</f>
        <v>0</v>
      </c>
      <c r="G25" s="150">
        <f>SUM(G15:G24)</f>
        <v>117327.98999999999</v>
      </c>
      <c r="H25" s="173"/>
    </row>
    <row r="26" spans="1:12" x14ac:dyDescent="0.2">
      <c r="A26" s="131"/>
      <c r="B26" s="131"/>
      <c r="D26" s="225"/>
      <c r="E26" s="225"/>
      <c r="F26" s="154"/>
      <c r="G26" s="226"/>
      <c r="H26" s="227"/>
    </row>
    <row r="27" spans="1:12" ht="15" x14ac:dyDescent="0.25">
      <c r="A27" s="134" t="s">
        <v>462</v>
      </c>
      <c r="B27" s="155"/>
      <c r="C27" s="156">
        <f>+G7-B30</f>
        <v>108.98999999999069</v>
      </c>
      <c r="D27" s="142"/>
      <c r="E27" s="157"/>
      <c r="F27" s="157"/>
      <c r="G27" s="146"/>
      <c r="H27" s="142"/>
    </row>
    <row r="28" spans="1:12" ht="15" x14ac:dyDescent="0.25">
      <c r="A28" s="134" t="s">
        <v>463</v>
      </c>
      <c r="B28" s="155"/>
      <c r="C28" s="158">
        <f>+C27/B30</f>
        <v>1.1988911988910964E-3</v>
      </c>
      <c r="D28" s="82"/>
      <c r="E28" s="157"/>
      <c r="F28" s="157"/>
      <c r="G28" s="146"/>
      <c r="H28" s="142"/>
    </row>
    <row r="29" spans="1:12" x14ac:dyDescent="0.2">
      <c r="D29" s="146"/>
      <c r="E29" s="138"/>
      <c r="F29" s="138"/>
      <c r="G29" s="146"/>
      <c r="H29" s="142"/>
    </row>
    <row r="30" spans="1:12" x14ac:dyDescent="0.2">
      <c r="A30" s="160">
        <v>2024</v>
      </c>
      <c r="B30" s="145">
        <f>+E7</f>
        <v>90909</v>
      </c>
      <c r="C30" s="161"/>
      <c r="D30" s="142"/>
      <c r="E30" s="138"/>
      <c r="F30" s="138"/>
      <c r="G30" s="142"/>
      <c r="H30" s="142"/>
    </row>
    <row r="31" spans="1:12" x14ac:dyDescent="0.2">
      <c r="A31" s="160">
        <v>2025</v>
      </c>
      <c r="B31" s="145">
        <f>+G7</f>
        <v>91017.989999999991</v>
      </c>
      <c r="C31" s="145"/>
      <c r="F31" s="138"/>
      <c r="G31" s="138"/>
      <c r="H31" s="142"/>
    </row>
    <row r="32" spans="1:12" x14ac:dyDescent="0.2">
      <c r="A32" s="146"/>
      <c r="B32" s="138"/>
      <c r="F32" s="138"/>
      <c r="G32" s="146"/>
      <c r="H32" s="142"/>
      <c r="K32" s="162"/>
      <c r="L32" s="138"/>
    </row>
    <row r="33" spans="1:12" x14ac:dyDescent="0.2">
      <c r="C33" s="138"/>
      <c r="D33" s="146"/>
      <c r="E33" s="138"/>
      <c r="F33" s="138"/>
      <c r="G33" s="163"/>
      <c r="H33" s="142"/>
      <c r="K33" s="142"/>
      <c r="L33" s="82"/>
    </row>
    <row r="34" spans="1:12" x14ac:dyDescent="0.2">
      <c r="D34" s="160"/>
      <c r="E34" s="138"/>
      <c r="G34" s="160"/>
      <c r="H34" s="145"/>
    </row>
    <row r="35" spans="1:12" ht="15" x14ac:dyDescent="0.25">
      <c r="A35" s="164"/>
      <c r="B35" s="165"/>
      <c r="C35" s="165"/>
      <c r="G35" s="143"/>
    </row>
    <row r="36" spans="1:12" ht="15" x14ac:dyDescent="0.25">
      <c r="A36" s="164"/>
      <c r="B36" s="165"/>
      <c r="C36" s="157"/>
    </row>
    <row r="37" spans="1:12" ht="14.25" x14ac:dyDescent="0.2">
      <c r="A37" s="165"/>
      <c r="B37" s="165"/>
      <c r="C37" s="157"/>
    </row>
    <row r="38" spans="1:12" ht="14.25" x14ac:dyDescent="0.2">
      <c r="A38" s="166"/>
      <c r="B38" s="170"/>
      <c r="C38" s="170"/>
    </row>
    <row r="39" spans="1:12" ht="14.25" x14ac:dyDescent="0.2">
      <c r="A39" s="166"/>
      <c r="B39" s="65"/>
      <c r="C39" s="170"/>
      <c r="F39" s="138"/>
      <c r="G39" s="143"/>
    </row>
    <row r="40" spans="1:12" ht="14.25" x14ac:dyDescent="0.2">
      <c r="A40" s="166"/>
      <c r="B40" s="65"/>
      <c r="C40" s="170"/>
      <c r="E40" s="138"/>
      <c r="K40" s="138"/>
    </row>
    <row r="41" spans="1:12" ht="14.25" x14ac:dyDescent="0.2">
      <c r="A41" s="166"/>
      <c r="B41" s="65"/>
      <c r="C41" s="174"/>
      <c r="E41" s="172"/>
      <c r="K41" s="82"/>
    </row>
    <row r="42" spans="1:12" ht="14.25" x14ac:dyDescent="0.2">
      <c r="A42" s="165"/>
      <c r="B42" s="174"/>
      <c r="C42" s="157"/>
    </row>
    <row r="43" spans="1:12" ht="14.25" x14ac:dyDescent="0.2">
      <c r="A43" s="165"/>
      <c r="B43" s="165"/>
      <c r="C43" s="157"/>
    </row>
    <row r="44" spans="1:12" ht="14.25" x14ac:dyDescent="0.2">
      <c r="A44" s="165"/>
      <c r="B44" s="165"/>
      <c r="C44" s="165"/>
    </row>
  </sheetData>
  <mergeCells count="2">
    <mergeCell ref="D26:E26"/>
    <mergeCell ref="G26:H26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Categorized Budget</vt:lpstr>
      <vt:lpstr>Combined Summary</vt:lpstr>
      <vt:lpstr>Water Operations</vt:lpstr>
      <vt:lpstr>Land Operations</vt:lpstr>
      <vt:lpstr>Special Projects</vt:lpstr>
      <vt:lpstr>OPS Summary</vt:lpstr>
      <vt:lpstr>capital </vt:lpstr>
      <vt:lpstr>Capital Summary</vt:lpstr>
      <vt:lpstr>'capital '!Print_Area</vt:lpstr>
      <vt:lpstr>'Capital Summary'!Print_Area</vt:lpstr>
      <vt:lpstr>'Categorized Budget'!Print_Area</vt:lpstr>
      <vt:lpstr>'Combined Summary'!Print_Area</vt:lpstr>
      <vt:lpstr>'Land Operations'!Print_Area</vt:lpstr>
      <vt:lpstr>'OPS Summary'!Print_Area</vt:lpstr>
      <vt:lpstr>'Special Projects'!Print_Area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cp:lastPrinted>2025-01-06T19:24:25Z</cp:lastPrinted>
  <dcterms:created xsi:type="dcterms:W3CDTF">2025-01-06T19:15:00Z</dcterms:created>
  <dcterms:modified xsi:type="dcterms:W3CDTF">2025-01-09T19:49:53Z</dcterms:modified>
</cp:coreProperties>
</file>